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ULTRY\Publications\"/>
    </mc:Choice>
  </mc:AlternateContent>
  <bookViews>
    <workbookView xWindow="0" yWindow="0" windowWidth="28800" windowHeight="12300" activeTab="3"/>
  </bookViews>
  <sheets>
    <sheet name="Overview" sheetId="4" r:id="rId1"/>
    <sheet name="Layers" sheetId="2" r:id="rId2"/>
    <sheet name="Broilers" sheetId="1" r:id="rId3"/>
    <sheet name="Turkeys" sheetId="3" r:id="rId4"/>
  </sheets>
  <calcPr calcId="162913"/>
  <fileRecoveryPr repairLoad="1"/>
</workbook>
</file>

<file path=xl/calcChain.xml><?xml version="1.0" encoding="utf-8"?>
<calcChain xmlns="http://schemas.openxmlformats.org/spreadsheetml/2006/main">
  <c r="E24" i="2" l="1"/>
  <c r="C24" i="2"/>
  <c r="D29" i="1"/>
  <c r="D28" i="3"/>
  <c r="E28" i="3" s="1"/>
  <c r="C12" i="3"/>
  <c r="C10" i="3"/>
  <c r="C9" i="3"/>
  <c r="C8" i="3"/>
  <c r="C7" i="3"/>
  <c r="C5" i="3"/>
  <c r="C13" i="1"/>
  <c r="C11" i="1"/>
  <c r="C10" i="1"/>
  <c r="C9" i="1"/>
  <c r="C8" i="1"/>
  <c r="C7" i="1"/>
  <c r="C5" i="1"/>
  <c r="C2" i="2"/>
  <c r="C5" i="2" s="1"/>
  <c r="C14" i="2"/>
  <c r="C11" i="2"/>
  <c r="C12" i="2"/>
  <c r="C13" i="2"/>
  <c r="C9" i="2"/>
  <c r="C6" i="2"/>
  <c r="C17" i="2" s="1"/>
  <c r="B26" i="2" l="1"/>
  <c r="D24" i="2"/>
  <c r="B25" i="2" l="1"/>
  <c r="B27" i="2"/>
  <c r="B24" i="1"/>
  <c r="B22" i="1"/>
  <c r="E32" i="2"/>
  <c r="E29" i="1"/>
  <c r="E14" i="2" l="1"/>
  <c r="E11" i="1"/>
  <c r="E10" i="3"/>
  <c r="B22" i="3" l="1"/>
  <c r="B23" i="3" s="1"/>
  <c r="B21" i="3" l="1"/>
  <c r="E5" i="3"/>
  <c r="D20" i="3"/>
  <c r="E12" i="3"/>
  <c r="E11" i="3"/>
  <c r="E9" i="3"/>
  <c r="E8" i="3"/>
  <c r="E7" i="3"/>
  <c r="E17" i="2"/>
  <c r="E16" i="2"/>
  <c r="C15" i="2"/>
  <c r="E15" i="2" s="1"/>
  <c r="E13" i="2"/>
  <c r="E12" i="2"/>
  <c r="E11" i="2"/>
  <c r="E9" i="2"/>
  <c r="E6" i="2"/>
  <c r="E5" i="2"/>
  <c r="E20" i="2" l="1"/>
  <c r="E15" i="3"/>
  <c r="D23" i="3" s="1"/>
  <c r="E20" i="3"/>
  <c r="C20" i="3"/>
  <c r="E7" i="2"/>
  <c r="E21" i="2" l="1"/>
  <c r="D26" i="2"/>
  <c r="E26" i="2"/>
  <c r="E25" i="2"/>
  <c r="D27" i="2"/>
  <c r="D25" i="2"/>
  <c r="C25" i="2"/>
  <c r="C27" i="2"/>
  <c r="C26" i="2"/>
  <c r="E27" i="2"/>
  <c r="E22" i="2"/>
  <c r="E33" i="2" s="1"/>
  <c r="D21" i="3"/>
  <c r="E16" i="3"/>
  <c r="E18" i="3" s="1"/>
  <c r="E22" i="3"/>
  <c r="D22" i="3"/>
  <c r="C23" i="3"/>
  <c r="E23" i="3"/>
  <c r="C22" i="3"/>
  <c r="E17" i="3"/>
  <c r="E29" i="3" s="1"/>
  <c r="E21" i="3"/>
  <c r="C21" i="3"/>
  <c r="E9" i="1"/>
  <c r="E10" i="1"/>
  <c r="E5" i="1"/>
  <c r="D21" i="1"/>
  <c r="E7" i="1"/>
  <c r="E8" i="1"/>
  <c r="E12" i="1"/>
  <c r="E16" i="1" l="1"/>
  <c r="E21" i="1"/>
  <c r="C21" i="1"/>
  <c r="E24" i="1" l="1"/>
  <c r="E17" i="1"/>
  <c r="E19" i="1" s="1"/>
  <c r="C23" i="1"/>
  <c r="D22" i="1"/>
  <c r="E22" i="1"/>
  <c r="D23" i="1"/>
  <c r="C24" i="1"/>
  <c r="C22" i="1"/>
  <c r="E23" i="1"/>
  <c r="E18" i="1"/>
  <c r="E30" i="1" s="1"/>
  <c r="D24" i="1"/>
</calcChain>
</file>

<file path=xl/sharedStrings.xml><?xml version="1.0" encoding="utf-8"?>
<sst xmlns="http://schemas.openxmlformats.org/spreadsheetml/2006/main" count="230" uniqueCount="139">
  <si>
    <t>per chick</t>
  </si>
  <si>
    <t>per bird</t>
  </si>
  <si>
    <t>50 lb bag</t>
  </si>
  <si>
    <t>miles</t>
  </si>
  <si>
    <t>Total expenses</t>
  </si>
  <si>
    <t>Chicks (3)</t>
  </si>
  <si>
    <t>Mileage to slaughter facility (6)</t>
  </si>
  <si>
    <t>Slaughter fee (7)</t>
  </si>
  <si>
    <t>Assumptions</t>
  </si>
  <si>
    <t>Total cash expense per pound</t>
  </si>
  <si>
    <t>Chick starter feed (4)</t>
  </si>
  <si>
    <t>Bird finisher feed (4)</t>
  </si>
  <si>
    <t>Cash expenses</t>
  </si>
  <si>
    <t>Income</t>
  </si>
  <si>
    <t>Item</t>
  </si>
  <si>
    <t>Unit</t>
  </si>
  <si>
    <t>Quantity</t>
  </si>
  <si>
    <t>Price</t>
  </si>
  <si>
    <t>Total</t>
  </si>
  <si>
    <t>Other required resources</t>
  </si>
  <si>
    <t>Pound</t>
  </si>
  <si>
    <t>Housing startup costs (10)</t>
  </si>
  <si>
    <t>Feeder &amp; waterer start up costs (11)</t>
  </si>
  <si>
    <t xml:space="preserve">    PRICES (8)</t>
  </si>
  <si>
    <t>YIELDS (9)</t>
  </si>
  <si>
    <t>(8) Market prices depend on type of market, customers, and promotional efforts.</t>
  </si>
  <si>
    <t>(12) Half hour a day includes moving pasture coops, feeding, and watering.</t>
  </si>
  <si>
    <t xml:space="preserve">It is difficult to estimate how many flocks they will last. These costs per flock are small. </t>
  </si>
  <si>
    <t>This budget was developed by Dale Johnson, University of Maryland Extension. It is based</t>
  </si>
  <si>
    <t>on his personal experience and in discussion with other small flock producers. Small flock</t>
  </si>
  <si>
    <t>production is highly variable. Good management is important for efficiency. Some producers</t>
  </si>
  <si>
    <t>(1) Many producers experience more than 10% mortality. Good management may reduce this.</t>
  </si>
  <si>
    <t>(2) Assumes it takes 8 weeks to grow straight run birds to an average of 5 lbs. dressed weight.</t>
  </si>
  <si>
    <t>(3) Chick prices are variable. Local hatcheries often have cheapest chicks. Make sure quality</t>
  </si>
  <si>
    <t xml:space="preserve">then make sure there is a facility within reasonable distance. </t>
  </si>
  <si>
    <t>(7) Whole birds bagged in vacuum bags.</t>
  </si>
  <si>
    <t>(9) In this table, yield variabilty depends on management, not the amount of purchased feed.</t>
  </si>
  <si>
    <t xml:space="preserve">(10) Housing expenses are highly variable. This budget includes 2 pasture coops which cost </t>
  </si>
  <si>
    <t>Net income over cash expenses listed</t>
  </si>
  <si>
    <t>above for various yields and prices</t>
  </si>
  <si>
    <t xml:space="preserve">will be much less efficient than what is reflected in this budget. Others will be more efficient. </t>
  </si>
  <si>
    <t>Do your own budget to calculate net income and costs</t>
  </si>
  <si>
    <t xml:space="preserve">(6) Some small flock producers prefer to have birds custom slaughtered. If this is your desire,   </t>
  </si>
  <si>
    <t>Early bird grower (4)</t>
  </si>
  <si>
    <t>50 lb. bag</t>
  </si>
  <si>
    <t>(4) Bagged feed from reputable feed company. Feed conversion is 2.2 pounds of feed to 1 pound</t>
  </si>
  <si>
    <t xml:space="preserve">dressed weight with the birds in a pasture coop getting some nutrition from pasture. </t>
  </si>
  <si>
    <t>(11) Feeders and waterers estimated cost of $100 will last several years and many flocks.</t>
  </si>
  <si>
    <t>Labor expense could be added as an expense line item. In this budget we calculate</t>
  </si>
  <si>
    <t>the return to labor.</t>
  </si>
  <si>
    <t>Fixed expenses (see other required resources below)</t>
  </si>
  <si>
    <t xml:space="preserve"> $500 to build and will last several years and many flocks. Cost per flock are small. </t>
  </si>
  <si>
    <t>Amount</t>
  </si>
  <si>
    <t>Dozen</t>
  </si>
  <si>
    <t>Stewing hens</t>
  </si>
  <si>
    <t>Total income</t>
  </si>
  <si>
    <t xml:space="preserve">Feed </t>
  </si>
  <si>
    <t>Chick starter (4)</t>
  </si>
  <si>
    <t>Layer feed (4)</t>
  </si>
  <si>
    <t>Cartons</t>
  </si>
  <si>
    <t>carton</t>
  </si>
  <si>
    <t>Total cash expense per dozen</t>
  </si>
  <si>
    <t>Housing startup costs (8)</t>
  </si>
  <si>
    <t>Feeder &amp; waterer startup costs (9)</t>
  </si>
  <si>
    <t xml:space="preserve">This budget was developed by Dale Johnson, University of Maryland Extension. It is based </t>
  </si>
  <si>
    <t xml:space="preserve">on his personal experience and discussions with other small flock producers. Small Flock </t>
  </si>
  <si>
    <t xml:space="preserve">will be much less efficient than what is reflected in this budget. Others may be more efficient. </t>
  </si>
  <si>
    <t>(1)This budget is based on a two year lifespan. Some producers keep hens 3-4 years but</t>
  </si>
  <si>
    <t>(2) Out of two years, 180 days are required for raising chicks and molting. Production is</t>
  </si>
  <si>
    <t xml:space="preserve">into the egg yield. This egg yield also assumes supplemental lighting in the winter. </t>
  </si>
  <si>
    <t xml:space="preserve">(3) Chick prices are variable among national mail order hatcheries, local hatcheries, and agricultural </t>
  </si>
  <si>
    <t xml:space="preserve">supply stores. This budget is based on a good layer type breed. </t>
  </si>
  <si>
    <t xml:space="preserve">(4) Bagged feed from reputable feed company. The feed conversion is 4 pounds of feed to </t>
  </si>
  <si>
    <t xml:space="preserve">1 dozen eggs. The ratio assumes the layers have access to pasture where they get some nutrition. </t>
  </si>
  <si>
    <t xml:space="preserve">(6) Some small flock producers prefer to have birds slaughtered by someone else. If this is   </t>
  </si>
  <si>
    <t xml:space="preserve">your desire, then make sure there is a facility within reasonable distance. </t>
  </si>
  <si>
    <t xml:space="preserve">(7) 90 stewing hens based on 10% mortality over life of flock. </t>
  </si>
  <si>
    <t xml:space="preserve">(8) Housing expenses are highly variable. This budget includes a chicken coop and poly </t>
  </si>
  <si>
    <t xml:space="preserve">wire netting electric fence. Coop - $1,000 and fencing - $500 will last several years. </t>
  </si>
  <si>
    <t>(10) 30 minutes a day for feeding, watering, and collecting, washing, packaging eggs.</t>
  </si>
  <si>
    <t>Correct pricing is critical for profit maximization. Price will depend on demographic characteristics of customer</t>
  </si>
  <si>
    <t>base and production system that customers want such as pastured, free range, all natural, organic, etc.</t>
  </si>
  <si>
    <t>Poults (3)</t>
  </si>
  <si>
    <t>per poult</t>
  </si>
  <si>
    <t>Starter feed (4)</t>
  </si>
  <si>
    <t>(3) Poult prices are variable. Local hatcheries often have cheapest poults. Make sure quality is good.</t>
  </si>
  <si>
    <t>(2) Assumes it takes 20 weeks to grow toms to an average of 27 lbs.x0.75=20 lbs. dressed weight.</t>
  </si>
  <si>
    <t>(12) 15 minutes per day includes moving pasture coops, feeding, and watering.</t>
  </si>
  <si>
    <t>Bale</t>
  </si>
  <si>
    <t xml:space="preserve">(10) Housing expenses are highly variable. This budget includes a chicken coop and poly </t>
  </si>
  <si>
    <t>Bedding (5)</t>
  </si>
  <si>
    <t>(5) Used bedding has economic value as carbon &amp; fertilizer source in compost.</t>
  </si>
  <si>
    <t>Income minus cash expenses</t>
  </si>
  <si>
    <t>Income minus cash expense per pound</t>
  </si>
  <si>
    <t>Income minus cash expenses per hour</t>
  </si>
  <si>
    <t>Income minus cash expenses listed</t>
  </si>
  <si>
    <t>calculated as 550 days x 100 hens x 70% yield sold. A 10% mortality over the life of the flock is factored</t>
  </si>
  <si>
    <t>Labor hours (12)                                                  average per day</t>
  </si>
  <si>
    <t xml:space="preserve">Labor hours (12)                                                   average per day </t>
  </si>
  <si>
    <t>Enterprise budgets</t>
  </si>
  <si>
    <t>Dale Johnson, University of Maryland Extension</t>
  </si>
  <si>
    <t>dmj@umd.edu</t>
  </si>
  <si>
    <t>An enterprise budget forces you to understand everything about your enterprise.</t>
  </si>
  <si>
    <t>What are you producing and selling?</t>
  </si>
  <si>
    <t>Who are your customers? HOW WILL YOU MARKET YOUR PRODUCT TO THEM?</t>
  </si>
  <si>
    <t>What is your production time frame?</t>
  </si>
  <si>
    <t>The Economics of Small-Scale Poultry Production</t>
  </si>
  <si>
    <t>What are your production input quantities and prices?</t>
  </si>
  <si>
    <t>How much product will you produce and sell? What is your scale of operation?</t>
  </si>
  <si>
    <t>Enterprise budgets can be a historical analysis or a forecast for the future.</t>
  </si>
  <si>
    <t>How will you price your product?</t>
  </si>
  <si>
    <t>Dozen eggs produced and sold (2)</t>
  </si>
  <si>
    <t xml:space="preserve">wire netting electric fence. Coop - $1,500 and fencing - $500 will last several years. </t>
  </si>
  <si>
    <t xml:space="preserve">(9) Feeders and waterers at estimated cost of $300 will last several years. </t>
  </si>
  <si>
    <t>How will you produce your product? What is your production system?</t>
  </si>
  <si>
    <t xml:space="preserve">Feed costs can be reduced by buying bulk feed. Birds on intensive pasture system will get some nutrition from pasture. </t>
  </si>
  <si>
    <t>(4) Bagged feed from reputable feed company. About 60 lbs of feed per bird. 3.0 feed conversion ratio.</t>
  </si>
  <si>
    <t xml:space="preserve"> </t>
  </si>
  <si>
    <t>Number &gt;</t>
  </si>
  <si>
    <t>Laying days &gt;</t>
  </si>
  <si>
    <t>Yield &gt;</t>
  </si>
  <si>
    <t>Carcas weight &gt;</t>
  </si>
  <si>
    <t>Days &gt;</t>
  </si>
  <si>
    <t>Holiday turkeys, toms, white broad breasted (1)</t>
  </si>
  <si>
    <t>Broilers weight sold (2)</t>
  </si>
  <si>
    <r>
      <t xml:space="preserve">Layer Budget, </t>
    </r>
    <r>
      <rPr>
        <b/>
        <u/>
        <sz val="12"/>
        <rFont val="Arial Narrow"/>
        <family val="2"/>
      </rPr>
      <t>2 years production</t>
    </r>
    <r>
      <rPr>
        <b/>
        <sz val="12"/>
        <rFont val="Arial Narrow"/>
        <family val="2"/>
      </rPr>
      <t xml:space="preserve"> (1)</t>
    </r>
  </si>
  <si>
    <t>Straight Run Cornish Cross Broiler Budget (1)</t>
  </si>
  <si>
    <r>
      <t xml:space="preserve">Income minus cash expenses for </t>
    </r>
    <r>
      <rPr>
        <b/>
        <u/>
        <sz val="12"/>
        <rFont val="Arial Narrow"/>
        <family val="2"/>
      </rPr>
      <t>two years</t>
    </r>
  </si>
  <si>
    <t>Labor hours (10)                                  average per day &gt;</t>
  </si>
  <si>
    <t>An economic analysis of enterprises or profit centers - Where are you making your money and how much are you making?</t>
  </si>
  <si>
    <t>What are the characteristics of your product?</t>
  </si>
  <si>
    <t>Mortality &gt;</t>
  </si>
  <si>
    <t>Labor expenses (see other required resources below)</t>
  </si>
  <si>
    <t xml:space="preserve">Infrared heater for brooding </t>
  </si>
  <si>
    <t xml:space="preserve">egg production will diminish dramatically. </t>
  </si>
  <si>
    <t xml:space="preserve">Infrared heater for brooding, </t>
  </si>
  <si>
    <t>is good and that chicks are vaccinated for Mareks disease and Coccidiosis.</t>
  </si>
  <si>
    <t>In this budget, housing and equipment costs are not included in the cost calculations.</t>
  </si>
  <si>
    <t>Turkey weight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</si>
</sst>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0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theme="0"/>
      <name val="Arial Narrow"/>
      <family val="2"/>
    </font>
    <font>
      <u/>
      <sz val="10"/>
      <color theme="10"/>
      <name val="Arial"/>
      <family val="2"/>
    </font>
    <font>
      <b/>
      <sz val="16"/>
      <name val="Arial Narrow"/>
      <family val="2"/>
    </font>
    <font>
      <b/>
      <u/>
      <sz val="16"/>
      <color theme="10"/>
      <name val="Arial Narrow"/>
      <family val="2"/>
    </font>
    <font>
      <b/>
      <sz val="24"/>
      <name val="Arial Narrow"/>
      <family val="2"/>
    </font>
    <font>
      <b/>
      <u/>
      <sz val="16"/>
      <name val="Arial Narrow"/>
      <family val="2"/>
    </font>
    <font>
      <b/>
      <sz val="14"/>
      <name val="Arial"/>
      <family val="2"/>
    </font>
    <font>
      <b/>
      <u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quotePrefix="1" applyFont="1" applyFill="1" applyBorder="1"/>
    <xf numFmtId="0" fontId="4" fillId="0" borderId="0" xfId="0" quotePrefix="1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3" borderId="0" xfId="0" applyFont="1" applyFill="1" applyBorder="1"/>
    <xf numFmtId="0" fontId="8" fillId="3" borderId="14" xfId="0" applyFont="1" applyFill="1" applyBorder="1"/>
    <xf numFmtId="44" fontId="7" fillId="0" borderId="1" xfId="2" applyNumberFormat="1" applyFont="1" applyBorder="1"/>
    <xf numFmtId="44" fontId="7" fillId="0" borderId="1" xfId="0" applyNumberFormat="1" applyFont="1" applyBorder="1"/>
    <xf numFmtId="0" fontId="7" fillId="0" borderId="13" xfId="0" applyFont="1" applyBorder="1"/>
    <xf numFmtId="0" fontId="7" fillId="0" borderId="5" xfId="0" applyFont="1" applyBorder="1"/>
    <xf numFmtId="0" fontId="7" fillId="0" borderId="6" xfId="0" applyFont="1" applyBorder="1"/>
    <xf numFmtId="0" fontId="9" fillId="5" borderId="1" xfId="0" applyFont="1" applyFill="1" applyBorder="1"/>
    <xf numFmtId="0" fontId="7" fillId="0" borderId="2" xfId="0" applyFont="1" applyBorder="1"/>
    <xf numFmtId="44" fontId="7" fillId="0" borderId="2" xfId="2" applyFont="1" applyBorder="1"/>
    <xf numFmtId="0" fontId="7" fillId="0" borderId="10" xfId="0" applyFont="1" applyBorder="1"/>
    <xf numFmtId="0" fontId="7" fillId="0" borderId="3" xfId="0" applyFont="1" applyBorder="1"/>
    <xf numFmtId="44" fontId="7" fillId="0" borderId="3" xfId="2" applyFont="1" applyBorder="1"/>
    <xf numFmtId="44" fontId="7" fillId="0" borderId="4" xfId="2" applyFont="1" applyBorder="1"/>
    <xf numFmtId="0" fontId="7" fillId="0" borderId="11" xfId="0" applyFont="1" applyBorder="1"/>
    <xf numFmtId="44" fontId="7" fillId="0" borderId="11" xfId="2" applyFont="1" applyBorder="1"/>
    <xf numFmtId="44" fontId="7" fillId="0" borderId="1" xfId="4" applyFont="1" applyBorder="1"/>
    <xf numFmtId="44" fontId="7" fillId="0" borderId="1" xfId="2" applyFont="1" applyBorder="1"/>
    <xf numFmtId="0" fontId="7" fillId="0" borderId="1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0" xfId="0" applyFont="1" applyBorder="1"/>
    <xf numFmtId="0" fontId="7" fillId="0" borderId="14" xfId="0" applyFont="1" applyBorder="1"/>
    <xf numFmtId="0" fontId="8" fillId="3" borderId="13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44" fontId="8" fillId="3" borderId="4" xfId="2" applyFont="1" applyFill="1" applyBorder="1"/>
    <xf numFmtId="0" fontId="7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0" fillId="2" borderId="5" xfId="0" applyFont="1" applyFill="1" applyBorder="1"/>
    <xf numFmtId="0" fontId="10" fillId="2" borderId="6" xfId="0" applyFont="1" applyFill="1" applyBorder="1"/>
    <xf numFmtId="0" fontId="7" fillId="0" borderId="0" xfId="0" quotePrefix="1" applyFont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/>
    <xf numFmtId="44" fontId="7" fillId="0" borderId="11" xfId="2" applyFont="1" applyBorder="1" applyAlignment="1">
      <alignment horizontal="right"/>
    </xf>
    <xf numFmtId="44" fontId="7" fillId="0" borderId="11" xfId="2" applyNumberFormat="1" applyFont="1" applyBorder="1"/>
    <xf numFmtId="44" fontId="7" fillId="0" borderId="1" xfId="3" applyFont="1" applyBorder="1"/>
    <xf numFmtId="44" fontId="7" fillId="0" borderId="1" xfId="3" applyNumberFormat="1" applyFont="1" applyBorder="1"/>
    <xf numFmtId="44" fontId="7" fillId="0" borderId="8" xfId="2" applyFont="1" applyBorder="1"/>
    <xf numFmtId="44" fontId="7" fillId="0" borderId="4" xfId="2" applyNumberFormat="1" applyFont="1" applyBorder="1"/>
    <xf numFmtId="44" fontId="8" fillId="3" borderId="6" xfId="2" applyFont="1" applyFill="1" applyBorder="1"/>
    <xf numFmtId="44" fontId="7" fillId="0" borderId="6" xfId="2" applyNumberFormat="1" applyFont="1" applyBorder="1"/>
    <xf numFmtId="0" fontId="7" fillId="0" borderId="11" xfId="0" quotePrefix="1" applyFont="1" applyBorder="1" applyAlignment="1">
      <alignment horizontal="right"/>
    </xf>
    <xf numFmtId="43" fontId="7" fillId="0" borderId="1" xfId="2" applyNumberFormat="1" applyFont="1" applyBorder="1"/>
    <xf numFmtId="0" fontId="7" fillId="0" borderId="0" xfId="0" applyFont="1" applyAlignment="1">
      <alignment horizontal="left"/>
    </xf>
    <xf numFmtId="0" fontId="7" fillId="0" borderId="0" xfId="0" quotePrefix="1" applyFont="1" applyFill="1" applyBorder="1"/>
    <xf numFmtId="44" fontId="7" fillId="0" borderId="0" xfId="0" applyNumberFormat="1" applyFont="1"/>
    <xf numFmtId="44" fontId="4" fillId="0" borderId="0" xfId="0" applyNumberFormat="1" applyFont="1"/>
    <xf numFmtId="0" fontId="11" fillId="3" borderId="9" xfId="0" applyFont="1" applyFill="1" applyBorder="1"/>
    <xf numFmtId="0" fontId="10" fillId="5" borderId="1" xfId="0" applyFont="1" applyFill="1" applyBorder="1"/>
    <xf numFmtId="0" fontId="11" fillId="3" borderId="13" xfId="0" applyFont="1" applyFill="1" applyBorder="1"/>
    <xf numFmtId="0" fontId="10" fillId="2" borderId="13" xfId="0" applyFont="1" applyFill="1" applyBorder="1"/>
    <xf numFmtId="0" fontId="11" fillId="3" borderId="10" xfId="0" applyFont="1" applyFill="1" applyBorder="1"/>
    <xf numFmtId="0" fontId="13" fillId="0" borderId="0" xfId="0" applyFont="1"/>
    <xf numFmtId="0" fontId="14" fillId="0" borderId="0" xfId="5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7" fillId="0" borderId="1" xfId="6" applyNumberFormat="1" applyFont="1" applyBorder="1"/>
    <xf numFmtId="164" fontId="7" fillId="0" borderId="2" xfId="6" applyNumberFormat="1" applyFont="1" applyBorder="1"/>
    <xf numFmtId="164" fontId="7" fillId="0" borderId="3" xfId="6" applyNumberFormat="1" applyFont="1" applyBorder="1"/>
    <xf numFmtId="164" fontId="7" fillId="0" borderId="11" xfId="6" applyNumberFormat="1" applyFont="1" applyBorder="1"/>
    <xf numFmtId="165" fontId="7" fillId="0" borderId="1" xfId="0" applyNumberFormat="1" applyFont="1" applyBorder="1"/>
    <xf numFmtId="165" fontId="7" fillId="0" borderId="1" xfId="2" applyNumberFormat="1" applyFont="1" applyBorder="1"/>
    <xf numFmtId="165" fontId="7" fillId="0" borderId="4" xfId="0" applyNumberFormat="1" applyFont="1" applyBorder="1"/>
    <xf numFmtId="165" fontId="9" fillId="5" borderId="1" xfId="0" applyNumberFormat="1" applyFont="1" applyFill="1" applyBorder="1"/>
    <xf numFmtId="165" fontId="7" fillId="0" borderId="2" xfId="2" applyNumberFormat="1" applyFont="1" applyBorder="1"/>
    <xf numFmtId="165" fontId="7" fillId="0" borderId="4" xfId="2" applyNumberFormat="1" applyFont="1" applyBorder="1"/>
    <xf numFmtId="165" fontId="7" fillId="0" borderId="11" xfId="2" applyNumberFormat="1" applyFont="1" applyBorder="1"/>
    <xf numFmtId="165" fontId="7" fillId="0" borderId="1" xfId="4" applyNumberFormat="1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9" fontId="7" fillId="0" borderId="0" xfId="7" applyFont="1"/>
    <xf numFmtId="164" fontId="7" fillId="0" borderId="1" xfId="2" applyNumberFormat="1" applyFont="1" applyBorder="1"/>
  </cellXfs>
  <cellStyles count="8">
    <cellStyle name="Comma" xfId="6" builtinId="3"/>
    <cellStyle name="Comma 2" xfId="1"/>
    <cellStyle name="Currency" xfId="2" builtinId="4"/>
    <cellStyle name="Currency 3" xfId="4"/>
    <cellStyle name="Currency 4" xfId="3"/>
    <cellStyle name="Hyperlink" xfId="5" builtinId="8"/>
    <cellStyle name="Normal" xfId="0" builtinId="0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2" Type="http://schemas.openxmlformats.org/officeDocument/2006/relationships/image" Target="../media/image13.png"/><Relationship Id="rId1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16.png"/><Relationship Id="rId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129540</xdr:colOff>
      <xdr:row>0</xdr:row>
      <xdr:rowOff>30480</xdr:rowOff>
    </xdr:from>
    <xdr:to>
      <xdr:col>16</xdr:col>
      <xdr:colOff>436006</xdr:colOff>
      <xdr:row>5</xdr:row>
      <xdr:rowOff>207491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55" t="7477" r="11112" b="14012"/>
        <a:stretch/>
      </xdr:blipFill>
      <xdr:spPr>
        <a:xfrm>
          <a:off x="8054340" y="30480"/>
          <a:ext cx="2135266" cy="1594331"/>
        </a:xfrm>
        <a:prstGeom prst="rect">
          <a:avLst/>
        </a:prstGeom>
      </xdr:spPr>
    </xdr:pic>
    <xdr:clientData/>
  </xdr:twoCellAnchor>
  <xdr:twoCellAnchor editAs="oneCell">
    <xdr:from>
      <xdr:col>16</xdr:col>
      <xdr:colOff>492760</xdr:colOff>
      <xdr:row>0</xdr:row>
      <xdr:rowOff>0</xdr:rowOff>
    </xdr:from>
    <xdr:to>
      <xdr:col>20</xdr:col>
      <xdr:colOff>516962</xdr:colOff>
      <xdr:row>6</xdr:row>
      <xdr:rowOff>219075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38" t="18874" r="17026" b="-602"/>
        <a:stretch/>
      </xdr:blipFill>
      <xdr:spPr>
        <a:xfrm>
          <a:off x="10246360" y="0"/>
          <a:ext cx="2462602" cy="1895475"/>
        </a:xfrm>
        <a:prstGeom prst="rect">
          <a:avLst/>
        </a:prstGeom>
      </xdr:spPr>
    </xdr:pic>
    <xdr:clientData/>
  </xdr:twoCellAnchor>
  <xdr:twoCellAnchor editAs="oneCell">
    <xdr:from>
      <xdr:col>20</xdr:col>
      <xdr:colOff>590549</xdr:colOff>
      <xdr:row>0</xdr:row>
      <xdr:rowOff>0</xdr:rowOff>
    </xdr:from>
    <xdr:to>
      <xdr:col>24</xdr:col>
      <xdr:colOff>177980</xdr:colOff>
      <xdr:row>6</xdr:row>
      <xdr:rowOff>220980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5" r="7597"/>
        <a:stretch/>
      </xdr:blipFill>
      <xdr:spPr>
        <a:xfrm>
          <a:off x="12782549" y="0"/>
          <a:ext cx="2025831" cy="1897380"/>
        </a:xfrm>
        <a:prstGeom prst="rect">
          <a:avLst/>
        </a:prstGeom>
      </xdr:spPr>
    </xdr:pic>
    <xdr:clientData/>
  </xdr:twoCellAnchor>
  <xdr:twoCellAnchor editAs="oneCell">
    <xdr:from>
      <xdr:col>16</xdr:col>
      <xdr:colOff>491489</xdr:colOff>
      <xdr:row>7</xdr:row>
      <xdr:rowOff>15240</xdr:rowOff>
    </xdr:from>
    <xdr:to>
      <xdr:col>24</xdr:col>
      <xdr:colOff>280011</xdr:colOff>
      <xdr:row>36</xdr:row>
      <xdr:rowOff>83820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-410"/>
        <a:stretch/>
      </xdr:blipFill>
      <xdr:spPr>
        <a:xfrm>
          <a:off x="10245089" y="1950720"/>
          <a:ext cx="4665322" cy="619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379093</xdr:colOff>
      <xdr:row>7</xdr:row>
      <xdr:rowOff>106679</xdr:rowOff>
    </xdr:from>
    <xdr:to>
      <xdr:col>16</xdr:col>
      <xdr:colOff>418695</xdr:colOff>
      <xdr:row>21</xdr:row>
      <xdr:rowOff>45720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75"/>
        <a:stretch/>
      </xdr:blipFill>
      <xdr:spPr>
        <a:xfrm>
          <a:off x="7084693" y="2042159"/>
          <a:ext cx="3087602" cy="3566161"/>
        </a:xfrm>
        <a:prstGeom prst="rect">
          <a:avLst/>
        </a:prstGeom>
      </xdr:spPr>
    </xdr:pic>
    <xdr:clientData/>
  </xdr:twoCellAnchor>
  <xdr:twoCellAnchor editAs="oneCell">
    <xdr:from>
      <xdr:col>9</xdr:col>
      <xdr:colOff>281939</xdr:colOff>
      <xdr:row>21</xdr:row>
      <xdr:rowOff>95249</xdr:rowOff>
    </xdr:from>
    <xdr:to>
      <xdr:col>16</xdr:col>
      <xdr:colOff>414620</xdr:colOff>
      <xdr:row>38</xdr:row>
      <xdr:rowOff>27714</xdr:rowOff>
    </xdr:to>
    <xdr:pic>
      <xdr:nvPicPr>
        <xdr:cNvPr id="9" name="Picture 8" descr="Brunty Farms I Pasture Raised Eggs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28"/>
        <a:stretch/>
      </xdr:blipFill>
      <xdr:spPr bwMode="auto">
        <a:xfrm>
          <a:off x="5768339" y="5657849"/>
          <a:ext cx="4399881" cy="275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220980</xdr:rowOff>
    </xdr:from>
    <xdr:to>
      <xdr:col>9</xdr:col>
      <xdr:colOff>203242</xdr:colOff>
      <xdr:row>38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0762" b="28346"/>
        <a:stretch/>
      </xdr:blipFill>
      <xdr:spPr>
        <a:xfrm>
          <a:off x="0" y="5783580"/>
          <a:ext cx="5689642" cy="2598420"/>
        </a:xfrm>
        <a:prstGeom prst="rect">
          <a:avLst/>
        </a:prstGeom>
      </xdr:spPr>
    </xdr:pic>
    <xdr:clientData/>
  </xdr:twoCellAnchor>
  <xdr:twoCellAnchor editAs="oneCell">
    <xdr:from>
      <xdr:col>16</xdr:col>
      <xdr:colOff>497205</xdr:colOff>
      <xdr:row>36</xdr:row>
      <xdr:rowOff>126447</xdr:rowOff>
    </xdr:from>
    <xdr:to>
      <xdr:col>22</xdr:col>
      <xdr:colOff>28574</xdr:colOff>
      <xdr:row>51</xdr:row>
      <xdr:rowOff>117020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846" t="6861" r="10845" b="13445"/>
        <a:stretch/>
      </xdr:blipFill>
      <xdr:spPr>
        <a:xfrm>
          <a:off x="10250805" y="8188407"/>
          <a:ext cx="3188969" cy="2390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</xdr:colOff>
      <xdr:row>26</xdr:row>
      <xdr:rowOff>34290</xdr:rowOff>
    </xdr:from>
    <xdr:to>
      <xdr:col>11</xdr:col>
      <xdr:colOff>160019</xdr:colOff>
      <xdr:row>40</xdr:row>
      <xdr:rowOff>29014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410" y="5185410"/>
          <a:ext cx="3729989" cy="2768404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</xdr:colOff>
      <xdr:row>0</xdr:row>
      <xdr:rowOff>0</xdr:rowOff>
    </xdr:from>
    <xdr:to>
      <xdr:col>11</xdr:col>
      <xdr:colOff>200113</xdr:colOff>
      <xdr:row>12</xdr:row>
      <xdr:rowOff>83820</xdr:rowOff>
    </xdr:to>
    <xdr:pic>
      <xdr:nvPicPr>
        <xdr:cNvPr id="3" name="Picture 2" descr="http://1.bp.blogspot.com/-RT9JYpJtBgQ/Tf7QEIQ2LpI/AAAAAAAAFLY/XLpuo82Nzrg/s1600/chicken+run+backyard+farming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64"/>
        <a:stretch/>
      </xdr:blipFill>
      <xdr:spPr bwMode="auto">
        <a:xfrm>
          <a:off x="5575935" y="7620"/>
          <a:ext cx="3760558" cy="246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12</xdr:row>
      <xdr:rowOff>118110</xdr:rowOff>
    </xdr:from>
    <xdr:to>
      <xdr:col>11</xdr:col>
      <xdr:colOff>182880</xdr:colOff>
      <xdr:row>25</xdr:row>
      <xdr:rowOff>196576</xdr:rowOff>
    </xdr:to>
    <xdr:pic>
      <xdr:nvPicPr>
        <xdr:cNvPr id="5" name="Picture 4" descr="http://2.bp.blogspot.com/_b_LWsdjxDUI/S5Eb9orAgpI/AAAAAAAADi0/owonnoFv0p0/s400/pasture+netting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4030" y="2495550"/>
          <a:ext cx="3745230" cy="2654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600074</xdr:colOff>
      <xdr:row>40</xdr:row>
      <xdr:rowOff>76155</xdr:rowOff>
    </xdr:from>
    <xdr:to>
      <xdr:col>12</xdr:col>
      <xdr:colOff>53339</xdr:colOff>
      <xdr:row>65</xdr:row>
      <xdr:rowOff>42628</xdr:rowOff>
    </xdr:to>
    <xdr:pic>
      <xdr:nvPicPr>
        <xdr:cNvPr id="7" name="Picture 6" descr="https://lh3.googleusercontent.com/pw/ACtC-3dbqHmRyQhANn79I1lHdzsit4BBHWAK0Bdx0efCRmdCcoDBZ6O-mFNs3Dl76db3YWuH7NST-C7wGD44VWTQIfF5BA5Hocw7UpxIBUDyzkvaykhSHa4d0Cwqh_KcYmcizcInpU-GeyvEZUymzos4HZJ56g=w703-h937-no?authuser=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4" y="8000955"/>
          <a:ext cx="3720465" cy="4911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38</xdr:row>
      <xdr:rowOff>123825</xdr:rowOff>
    </xdr:from>
    <xdr:to>
      <xdr:col>11</xdr:col>
      <xdr:colOff>124519</xdr:colOff>
      <xdr:row>52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846" t="6861" r="10845" b="13445"/>
        <a:stretch/>
      </xdr:blipFill>
      <xdr:spPr>
        <a:xfrm>
          <a:off x="6448425" y="7524750"/>
          <a:ext cx="3724969" cy="2819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13</xdr:row>
      <xdr:rowOff>139972</xdr:rowOff>
    </xdr:from>
    <xdr:to>
      <xdr:col>17</xdr:col>
      <xdr:colOff>361950</xdr:colOff>
      <xdr:row>23</xdr:row>
      <xdr:rowOff>178047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129"/>
        <a:stretch/>
      </xdr:blipFill>
      <xdr:spPr>
        <a:xfrm>
          <a:off x="10287000" y="2540272"/>
          <a:ext cx="3781425" cy="2038325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24</xdr:row>
      <xdr:rowOff>76201</xdr:rowOff>
    </xdr:from>
    <xdr:to>
      <xdr:col>11</xdr:col>
      <xdr:colOff>155575</xdr:colOff>
      <xdr:row>38</xdr:row>
      <xdr:rowOff>76201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0650" y="4676776"/>
          <a:ext cx="3733800" cy="2800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228598</xdr:colOff>
      <xdr:row>24</xdr:row>
      <xdr:rowOff>76199</xdr:rowOff>
    </xdr:from>
    <xdr:to>
      <xdr:col>17</xdr:col>
      <xdr:colOff>304081</xdr:colOff>
      <xdr:row>38</xdr:row>
      <xdr:rowOff>76200</xdr:rowOff>
    </xdr:to>
    <xdr:pic>
      <xdr:nvPicPr>
        <xdr:cNvPr id="7" name="Picture 6" descr="http://2.bp.blogspot.com/_b_LWsdjxDUI/TAauO57ij8I/AAAAAAAAD9s/aDFEHY0AyC0/s400/photo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9378" y="4831079"/>
          <a:ext cx="3733083" cy="277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2</xdr:row>
      <xdr:rowOff>19049</xdr:rowOff>
    </xdr:from>
    <xdr:to>
      <xdr:col>16</xdr:col>
      <xdr:colOff>100817</xdr:colOff>
      <xdr:row>13</xdr:row>
      <xdr:rowOff>57149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471" b="36183"/>
        <a:stretch/>
      </xdr:blipFill>
      <xdr:spPr>
        <a:xfrm>
          <a:off x="6467475" y="219074"/>
          <a:ext cx="6730217" cy="22383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13</xdr:row>
      <xdr:rowOff>123826</xdr:rowOff>
    </xdr:from>
    <xdr:to>
      <xdr:col>11</xdr:col>
      <xdr:colOff>161926</xdr:colOff>
      <xdr:row>24</xdr:row>
      <xdr:rowOff>6483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9902" b="15717"/>
        <a:stretch/>
      </xdr:blipFill>
      <xdr:spPr>
        <a:xfrm>
          <a:off x="6477001" y="2524126"/>
          <a:ext cx="3733800" cy="208293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53</xdr:row>
      <xdr:rowOff>30480</xdr:rowOff>
    </xdr:from>
    <xdr:to>
      <xdr:col>15</xdr:col>
      <xdr:colOff>76728</xdr:colOff>
      <xdr:row>73</xdr:row>
      <xdr:rowOff>7917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2D880C-F4CB-4543-8C2D-94A346E6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69380" y="10332720"/>
          <a:ext cx="6096528" cy="342929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73</xdr:row>
      <xdr:rowOff>76200</xdr:rowOff>
    </xdr:from>
    <xdr:to>
      <xdr:col>15</xdr:col>
      <xdr:colOff>69108</xdr:colOff>
      <xdr:row>94</xdr:row>
      <xdr:rowOff>145077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44F28B-064C-40F8-9FD8-969418D2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61760" y="14028420"/>
          <a:ext cx="6096528" cy="34292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373381</xdr:colOff>
      <xdr:row>31</xdr:row>
      <xdr:rowOff>129540</xdr:rowOff>
    </xdr:from>
    <xdr:to>
      <xdr:col>11</xdr:col>
      <xdr:colOff>78105</xdr:colOff>
      <xdr:row>45</xdr:row>
      <xdr:rowOff>152165</xdr:rowOff>
    </xdr:to>
    <xdr:pic>
      <xdr:nvPicPr>
        <xdr:cNvPr id="5" name="Picture 4" descr="http://4.bp.blogspot.com/_PZIz8GRvHHs/SdrOLIe32_I/AAAAAAAAECU/dBCHnwjdxAM/s400/turkey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1" y="6073140"/>
          <a:ext cx="3362324" cy="27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2</xdr:row>
      <xdr:rowOff>9525</xdr:rowOff>
    </xdr:from>
    <xdr:to>
      <xdr:col>10</xdr:col>
      <xdr:colOff>390249</xdr:colOff>
      <xdr:row>19</xdr:row>
      <xdr:rowOff>133349</xdr:rowOff>
    </xdr:to>
    <xdr:pic>
      <xdr:nvPicPr>
        <xdr:cNvPr id="7" name="Picture 6" descr="The 100-Mile Thanksgivi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6"/>
        <a:stretch/>
      </xdr:blipFill>
      <xdr:spPr bwMode="auto">
        <a:xfrm>
          <a:off x="6448425" y="209550"/>
          <a:ext cx="3362049" cy="352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20</xdr:row>
      <xdr:rowOff>38100</xdr:rowOff>
    </xdr:from>
    <xdr:to>
      <xdr:col>10</xdr:col>
      <xdr:colOff>377227</xdr:colOff>
      <xdr:row>31</xdr:row>
      <xdr:rowOff>76200</xdr:rowOff>
    </xdr:to>
    <xdr:pic>
      <xdr:nvPicPr>
        <xdr:cNvPr id="8" name="Picture 7" descr="Preorder Your 2019 Thanksgiving Turkey raised by Frank Reese at Good Shepherd Poultry Ranch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1" y="3838575"/>
          <a:ext cx="3358551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opLeftCell="A43" zoomScale="125" zoomScaleNormal="125" workbookViewId="0">
      <selection activeCell="A11" sqref="A11"/>
    </sheetView>
  </sheetViews>
  <sheetFormatPr defaultRowHeight="12.75" x14ac:dyDescent="0.2"/>
  <sheetData>
    <row r="1" spans="1:14" ht="30" x14ac:dyDescent="0.4">
      <c r="A1" s="71" t="s">
        <v>106</v>
      </c>
    </row>
    <row r="2" spans="1:14" ht="20.25" x14ac:dyDescent="0.3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20.25" x14ac:dyDescent="0.3">
      <c r="A3" s="73" t="s">
        <v>101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20.25" x14ac:dyDescent="0.3">
      <c r="A4" s="7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0.25" x14ac:dyDescent="0.3">
      <c r="A5" s="70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20.25" x14ac:dyDescent="0.3">
      <c r="A6" s="72" t="s">
        <v>99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20.25" x14ac:dyDescent="0.3">
      <c r="A7" s="69" t="s">
        <v>129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20.25" x14ac:dyDescent="0.3">
      <c r="A8" s="69" t="s">
        <v>102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20.25" x14ac:dyDescent="0.3">
      <c r="A9" s="69" t="s">
        <v>103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20.25" x14ac:dyDescent="0.3">
      <c r="A10" s="69" t="s">
        <v>104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0.25" x14ac:dyDescent="0.3">
      <c r="A11" s="69" t="s">
        <v>130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0.25" x14ac:dyDescent="0.3">
      <c r="A12" s="69" t="s">
        <v>110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20.25" x14ac:dyDescent="0.3">
      <c r="A13" s="69" t="s">
        <v>108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20.25" x14ac:dyDescent="0.3">
      <c r="A14" s="69" t="s">
        <v>114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4" ht="20.25" x14ac:dyDescent="0.3">
      <c r="A15" s="69" t="s">
        <v>105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20.25" x14ac:dyDescent="0.3">
      <c r="A16" s="69" t="s">
        <v>107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ht="20.25" x14ac:dyDescent="0.3">
      <c r="A17" s="69" t="s">
        <v>109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20.25" x14ac:dyDescent="0.3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20.25" x14ac:dyDescent="0.3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ht="20.25" x14ac:dyDescent="0.3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 ht="20.25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  <row r="22" spans="1:14" ht="20.25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topLeftCell="A13" zoomScale="125" zoomScaleNormal="125" workbookViewId="0">
      <selection activeCell="A2" sqref="A2"/>
    </sheetView>
  </sheetViews>
  <sheetFormatPr defaultRowHeight="12.75" x14ac:dyDescent="0.2"/>
  <cols>
    <col min="1" max="1" width="39.140625" customWidth="1"/>
    <col min="2" max="5" width="10.7109375" customWidth="1"/>
  </cols>
  <sheetData>
    <row r="1" spans="1:14" ht="15.75" x14ac:dyDescent="0.25">
      <c r="A1" s="5" t="s">
        <v>125</v>
      </c>
      <c r="B1" s="86" t="s">
        <v>118</v>
      </c>
      <c r="C1" s="6">
        <v>100</v>
      </c>
      <c r="D1" s="86" t="s">
        <v>131</v>
      </c>
      <c r="E1" s="88">
        <v>0.05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A2" s="5"/>
      <c r="B2" s="86" t="s">
        <v>119</v>
      </c>
      <c r="C2" s="87">
        <f>730-150-30</f>
        <v>550</v>
      </c>
      <c r="D2" s="86" t="s">
        <v>120</v>
      </c>
      <c r="E2" s="88">
        <v>0.7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7" t="s">
        <v>14</v>
      </c>
      <c r="B3" s="8" t="s">
        <v>15</v>
      </c>
      <c r="C3" s="8" t="s">
        <v>52</v>
      </c>
      <c r="D3" s="8" t="s">
        <v>17</v>
      </c>
      <c r="E3" s="8" t="s">
        <v>18</v>
      </c>
      <c r="F3" s="6"/>
      <c r="G3" s="6"/>
      <c r="H3" s="6"/>
      <c r="I3" s="6"/>
      <c r="J3" s="6"/>
      <c r="K3" s="6"/>
      <c r="L3" s="6"/>
      <c r="M3" s="6"/>
      <c r="N3" s="6"/>
    </row>
    <row r="4" spans="1:14" ht="15.75" x14ac:dyDescent="0.25">
      <c r="A4" s="64" t="s">
        <v>13</v>
      </c>
      <c r="B4" s="9"/>
      <c r="C4" s="9"/>
      <c r="D4" s="9"/>
      <c r="E4" s="10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7" t="s">
        <v>111</v>
      </c>
      <c r="B5" s="7" t="s">
        <v>53</v>
      </c>
      <c r="C5" s="74">
        <f>+C1*C2*E2/12</f>
        <v>3208.3333333333335</v>
      </c>
      <c r="D5" s="11">
        <v>6</v>
      </c>
      <c r="E5" s="78">
        <f>+C5*D5</f>
        <v>19250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A6" s="7" t="s">
        <v>54</v>
      </c>
      <c r="B6" s="7"/>
      <c r="C6" s="74">
        <f>+C1-(C1*E1)</f>
        <v>95</v>
      </c>
      <c r="D6" s="11">
        <v>12</v>
      </c>
      <c r="E6" s="79">
        <f>+C6*D6</f>
        <v>1140</v>
      </c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13" t="s">
        <v>55</v>
      </c>
      <c r="B7" s="14"/>
      <c r="C7" s="14"/>
      <c r="D7" s="15"/>
      <c r="E7" s="80">
        <f>+E5+E6</f>
        <v>20390</v>
      </c>
      <c r="F7" s="6"/>
      <c r="G7" s="6"/>
      <c r="H7" s="6"/>
      <c r="I7" s="6"/>
      <c r="J7" s="6"/>
      <c r="K7" s="6"/>
      <c r="L7" s="6"/>
      <c r="M7" s="6"/>
      <c r="N7" s="6"/>
    </row>
    <row r="8" spans="1:14" ht="15.75" x14ac:dyDescent="0.25">
      <c r="A8" s="65" t="s">
        <v>12</v>
      </c>
      <c r="B8" s="16"/>
      <c r="C8" s="16"/>
      <c r="D8" s="16"/>
      <c r="E8" s="81"/>
      <c r="F8" s="6"/>
      <c r="G8" s="6"/>
      <c r="H8" s="6"/>
      <c r="I8" s="6"/>
      <c r="J8" s="6"/>
      <c r="K8" s="6"/>
      <c r="L8" s="6"/>
      <c r="M8" s="6"/>
      <c r="N8" s="6"/>
    </row>
    <row r="9" spans="1:14" ht="15.75" x14ac:dyDescent="0.25">
      <c r="A9" s="17" t="s">
        <v>5</v>
      </c>
      <c r="B9" s="17" t="s">
        <v>0</v>
      </c>
      <c r="C9" s="75">
        <f>+C1</f>
        <v>100</v>
      </c>
      <c r="D9" s="18">
        <v>4</v>
      </c>
      <c r="E9" s="82">
        <f>+C9*D9</f>
        <v>400</v>
      </c>
      <c r="F9" s="6"/>
      <c r="G9" s="6"/>
      <c r="H9" s="6"/>
      <c r="I9" s="6"/>
      <c r="J9" s="6"/>
      <c r="K9" s="6"/>
      <c r="L9" s="6"/>
      <c r="M9" s="6"/>
      <c r="N9" s="6"/>
    </row>
    <row r="10" spans="1:14" ht="15.75" x14ac:dyDescent="0.25">
      <c r="A10" s="19" t="s">
        <v>56</v>
      </c>
      <c r="B10" s="20"/>
      <c r="C10" s="76"/>
      <c r="D10" s="21"/>
      <c r="E10" s="83"/>
      <c r="F10" s="6"/>
      <c r="G10" s="6"/>
      <c r="H10" s="6"/>
      <c r="I10" s="6"/>
      <c r="J10" s="6"/>
      <c r="K10" s="6"/>
      <c r="L10" s="6"/>
      <c r="M10" s="6"/>
      <c r="N10" s="6"/>
    </row>
    <row r="11" spans="1:14" ht="15.75" x14ac:dyDescent="0.25">
      <c r="A11" s="23" t="s">
        <v>57</v>
      </c>
      <c r="B11" s="23" t="s">
        <v>2</v>
      </c>
      <c r="C11" s="77">
        <f>+C1*0.08</f>
        <v>8</v>
      </c>
      <c r="D11" s="24">
        <v>18</v>
      </c>
      <c r="E11" s="84">
        <f t="shared" ref="E11:E17" si="0">+D11*C11</f>
        <v>144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ht="15.75" x14ac:dyDescent="0.25">
      <c r="A12" s="7" t="s">
        <v>43</v>
      </c>
      <c r="B12" s="7" t="s">
        <v>44</v>
      </c>
      <c r="C12" s="74">
        <f>+C1*0.15</f>
        <v>15</v>
      </c>
      <c r="D12" s="25">
        <v>17</v>
      </c>
      <c r="E12" s="85">
        <f>+C12*D12</f>
        <v>255</v>
      </c>
      <c r="F12" s="6"/>
      <c r="G12" s="6"/>
      <c r="H12" s="6"/>
      <c r="I12" s="6"/>
      <c r="K12" s="6"/>
      <c r="L12" s="6"/>
      <c r="M12" s="6"/>
      <c r="N12" s="6"/>
    </row>
    <row r="13" spans="1:14" ht="15.75" x14ac:dyDescent="0.25">
      <c r="A13" s="7" t="s">
        <v>58</v>
      </c>
      <c r="B13" s="7" t="s">
        <v>2</v>
      </c>
      <c r="C13" s="74">
        <f>+C1*2.4</f>
        <v>240</v>
      </c>
      <c r="D13" s="26">
        <v>16</v>
      </c>
      <c r="E13" s="79">
        <f t="shared" si="0"/>
        <v>3840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ht="15.75" x14ac:dyDescent="0.25">
      <c r="A14" s="7" t="s">
        <v>90</v>
      </c>
      <c r="B14" s="7" t="s">
        <v>88</v>
      </c>
      <c r="C14" s="74">
        <f>+C1*0.1</f>
        <v>10</v>
      </c>
      <c r="D14" s="26">
        <v>6</v>
      </c>
      <c r="E14" s="79">
        <f t="shared" si="0"/>
        <v>60</v>
      </c>
      <c r="F14" s="6"/>
      <c r="G14" s="6"/>
      <c r="H14" s="6"/>
      <c r="I14" s="6"/>
      <c r="J14" s="6"/>
      <c r="K14" s="6"/>
      <c r="L14" s="6"/>
      <c r="M14" s="6"/>
      <c r="N14" s="6"/>
    </row>
    <row r="15" spans="1:14" ht="15.75" x14ac:dyDescent="0.25">
      <c r="A15" s="27" t="s">
        <v>59</v>
      </c>
      <c r="B15" s="7" t="s">
        <v>60</v>
      </c>
      <c r="C15" s="74">
        <f>+C5</f>
        <v>3208.3333333333335</v>
      </c>
      <c r="D15" s="26">
        <v>0.5</v>
      </c>
      <c r="E15" s="79">
        <f>+D15*C15</f>
        <v>1604.1666666666667</v>
      </c>
      <c r="F15" s="6"/>
      <c r="G15" s="6"/>
      <c r="H15" s="6"/>
      <c r="I15" s="6"/>
      <c r="J15" s="6"/>
      <c r="K15" s="6"/>
      <c r="L15" s="6"/>
      <c r="M15" s="6"/>
      <c r="N15" s="6"/>
    </row>
    <row r="16" spans="1:14" ht="15.75" x14ac:dyDescent="0.25">
      <c r="A16" s="7" t="s">
        <v>6</v>
      </c>
      <c r="B16" s="7" t="s">
        <v>3</v>
      </c>
      <c r="C16" s="74">
        <v>40</v>
      </c>
      <c r="D16" s="26">
        <v>0.75</v>
      </c>
      <c r="E16" s="79">
        <f>+D16*C16</f>
        <v>30</v>
      </c>
      <c r="F16" s="6"/>
      <c r="G16" s="6"/>
      <c r="H16" s="6"/>
      <c r="I16" s="6"/>
      <c r="J16" s="6"/>
      <c r="K16" s="6"/>
      <c r="L16" s="6"/>
      <c r="M16" s="6"/>
      <c r="N16" s="6"/>
    </row>
    <row r="17" spans="1:14" ht="15.75" x14ac:dyDescent="0.25">
      <c r="A17" s="17" t="s">
        <v>7</v>
      </c>
      <c r="B17" s="17" t="s">
        <v>1</v>
      </c>
      <c r="C17" s="75">
        <f>+C6</f>
        <v>95</v>
      </c>
      <c r="D17" s="18">
        <v>5</v>
      </c>
      <c r="E17" s="79">
        <f t="shared" si="0"/>
        <v>475</v>
      </c>
      <c r="F17" s="6"/>
      <c r="G17" s="6"/>
      <c r="H17" s="6"/>
      <c r="I17" s="6"/>
      <c r="J17" s="6"/>
      <c r="K17" s="6"/>
      <c r="L17" s="6"/>
      <c r="N17" s="6"/>
    </row>
    <row r="18" spans="1:14" ht="15.75" x14ac:dyDescent="0.25">
      <c r="A18" s="27" t="s">
        <v>132</v>
      </c>
      <c r="B18" s="28"/>
      <c r="C18" s="28"/>
      <c r="D18" s="54"/>
      <c r="E18" s="55"/>
      <c r="F18" s="6"/>
      <c r="G18" s="6"/>
      <c r="H18" s="6"/>
      <c r="I18" s="6"/>
      <c r="J18" s="6"/>
      <c r="K18" s="6"/>
      <c r="L18" s="6"/>
      <c r="M18" s="6"/>
      <c r="N18" s="6"/>
    </row>
    <row r="19" spans="1:14" ht="15.75" x14ac:dyDescent="0.25">
      <c r="A19" s="27" t="s">
        <v>50</v>
      </c>
      <c r="B19" s="28"/>
      <c r="C19" s="28"/>
      <c r="D19" s="54"/>
      <c r="E19" s="55">
        <v>500</v>
      </c>
      <c r="F19" s="6"/>
      <c r="G19" s="6"/>
      <c r="H19" s="6"/>
      <c r="I19" s="6"/>
      <c r="J19" s="6"/>
      <c r="K19" s="6"/>
      <c r="L19" s="6"/>
      <c r="M19" s="6"/>
      <c r="N19" s="6"/>
    </row>
    <row r="20" spans="1:14" ht="15.75" x14ac:dyDescent="0.25">
      <c r="A20" s="27" t="s">
        <v>4</v>
      </c>
      <c r="B20" s="28"/>
      <c r="C20" s="28"/>
      <c r="D20" s="29"/>
      <c r="E20" s="83">
        <f>SUM(E9:E19)</f>
        <v>7308.166666666667</v>
      </c>
      <c r="F20" s="6"/>
      <c r="G20" s="6"/>
      <c r="H20" s="6"/>
      <c r="I20" s="6"/>
      <c r="J20" s="6"/>
      <c r="K20" s="6"/>
      <c r="L20" s="6"/>
      <c r="M20" s="6"/>
      <c r="N20" s="6"/>
    </row>
    <row r="21" spans="1:14" ht="15.75" x14ac:dyDescent="0.25">
      <c r="A21" s="19" t="s">
        <v>61</v>
      </c>
      <c r="B21" s="20"/>
      <c r="C21" s="20"/>
      <c r="D21" s="30"/>
      <c r="E21" s="22">
        <f>+E20/C5</f>
        <v>2.2778701298701298</v>
      </c>
      <c r="F21" s="6"/>
      <c r="G21" s="6"/>
      <c r="H21" s="6"/>
      <c r="I21" s="6"/>
      <c r="J21" s="6"/>
      <c r="K21" s="6"/>
      <c r="L21" s="6"/>
      <c r="M21" s="6"/>
      <c r="N21" s="6"/>
    </row>
    <row r="22" spans="1:14" ht="15.75" x14ac:dyDescent="0.25">
      <c r="A22" s="31" t="s">
        <v>127</v>
      </c>
      <c r="B22" s="32"/>
      <c r="C22" s="32"/>
      <c r="D22" s="33"/>
      <c r="E22" s="83">
        <f>+E7-E20</f>
        <v>13081.833333333332</v>
      </c>
      <c r="F22" s="6"/>
      <c r="G22" s="6"/>
      <c r="H22" s="6"/>
      <c r="I22" s="6"/>
      <c r="J22" s="6"/>
      <c r="K22" s="6"/>
      <c r="L22" s="6"/>
      <c r="M22" s="6"/>
      <c r="N22" s="6"/>
    </row>
    <row r="23" spans="1:14" ht="15.75" x14ac:dyDescent="0.25">
      <c r="A23" s="27"/>
      <c r="B23" s="28"/>
      <c r="C23" s="19"/>
      <c r="D23" s="20" t="s">
        <v>23</v>
      </c>
      <c r="E23" s="22"/>
      <c r="F23" s="6"/>
      <c r="G23" s="6"/>
      <c r="H23" s="6"/>
      <c r="I23" s="6"/>
      <c r="J23" s="6"/>
      <c r="K23" s="6"/>
      <c r="L23" s="6"/>
      <c r="M23" s="6"/>
      <c r="N23" s="6"/>
    </row>
    <row r="24" spans="1:14" ht="15.75" x14ac:dyDescent="0.25">
      <c r="A24" s="31"/>
      <c r="B24" s="7" t="s">
        <v>24</v>
      </c>
      <c r="C24" s="26">
        <f>+D24-1</f>
        <v>5</v>
      </c>
      <c r="D24" s="12">
        <f>+D5</f>
        <v>6</v>
      </c>
      <c r="E24" s="26">
        <f>+D24+1</f>
        <v>7</v>
      </c>
      <c r="F24" s="6"/>
      <c r="G24" s="6"/>
      <c r="H24" s="6"/>
      <c r="I24" s="6"/>
      <c r="J24" s="6"/>
      <c r="K24" s="6"/>
      <c r="L24" s="6"/>
      <c r="M24" s="6"/>
      <c r="N24" s="6"/>
    </row>
    <row r="25" spans="1:14" ht="15.75" x14ac:dyDescent="0.25">
      <c r="A25" s="31" t="s">
        <v>95</v>
      </c>
      <c r="B25" s="74">
        <f>+B26*0.9</f>
        <v>2887.5</v>
      </c>
      <c r="C25" s="78">
        <f t="shared" ref="C25:E27" si="1">+C$24*$B25-$E$20+$E$6</f>
        <v>8269.3333333333321</v>
      </c>
      <c r="D25" s="78">
        <f t="shared" si="1"/>
        <v>11156.833333333332</v>
      </c>
      <c r="E25" s="78">
        <f t="shared" si="1"/>
        <v>14044.333333333332</v>
      </c>
      <c r="F25" s="6"/>
      <c r="G25" s="6"/>
      <c r="H25" s="6"/>
      <c r="I25" s="6"/>
      <c r="J25" s="6"/>
      <c r="K25" s="6"/>
      <c r="L25" s="6"/>
      <c r="M25" s="6"/>
      <c r="N25" s="6"/>
    </row>
    <row r="26" spans="1:14" ht="15.75" x14ac:dyDescent="0.25">
      <c r="A26" s="31" t="s">
        <v>39</v>
      </c>
      <c r="B26" s="74">
        <f>+C5</f>
        <v>3208.3333333333335</v>
      </c>
      <c r="C26" s="78">
        <f t="shared" si="1"/>
        <v>9873.5</v>
      </c>
      <c r="D26" s="78">
        <f t="shared" si="1"/>
        <v>13081.833333333332</v>
      </c>
      <c r="E26" s="78">
        <f t="shared" si="1"/>
        <v>16290.166666666668</v>
      </c>
      <c r="F26" s="6"/>
      <c r="G26" s="6"/>
      <c r="H26" s="6"/>
      <c r="I26" s="6"/>
      <c r="J26" s="6"/>
      <c r="K26" s="6"/>
      <c r="L26" s="6"/>
      <c r="M26" s="6"/>
      <c r="N26" s="6"/>
    </row>
    <row r="27" spans="1:14" ht="15.75" x14ac:dyDescent="0.25">
      <c r="A27" s="13"/>
      <c r="B27" s="74">
        <f>+B26*1.1</f>
        <v>3529.166666666667</v>
      </c>
      <c r="C27" s="78">
        <f t="shared" si="1"/>
        <v>11477.666666666668</v>
      </c>
      <c r="D27" s="78">
        <f t="shared" si="1"/>
        <v>15006.833333333332</v>
      </c>
      <c r="E27" s="78">
        <f t="shared" si="1"/>
        <v>18536</v>
      </c>
      <c r="F27" s="6"/>
      <c r="G27" s="6"/>
      <c r="H27" s="6"/>
      <c r="I27" s="6"/>
      <c r="J27" s="6"/>
      <c r="K27" s="6"/>
      <c r="L27" s="6"/>
      <c r="M27" s="6"/>
      <c r="N27" s="6"/>
    </row>
    <row r="28" spans="1:14" ht="15.75" x14ac:dyDescent="0.25">
      <c r="A28" s="66" t="s">
        <v>19</v>
      </c>
      <c r="B28" s="34"/>
      <c r="C28" s="35"/>
      <c r="D28" s="36"/>
      <c r="E28" s="37"/>
      <c r="F28" s="6"/>
      <c r="G28" s="6"/>
      <c r="H28" s="6"/>
      <c r="I28" s="6"/>
      <c r="J28" s="6"/>
      <c r="K28" s="6"/>
      <c r="L28" s="6"/>
      <c r="M28" s="6"/>
      <c r="N28" s="6"/>
    </row>
    <row r="29" spans="1:14" ht="15.75" x14ac:dyDescent="0.25">
      <c r="A29" s="27" t="s">
        <v>62</v>
      </c>
      <c r="B29" s="28"/>
      <c r="C29" s="28"/>
      <c r="D29" s="29"/>
      <c r="E29" s="22">
        <v>2000</v>
      </c>
      <c r="F29" s="6"/>
      <c r="G29" s="6"/>
      <c r="H29" s="6"/>
      <c r="I29" s="6"/>
      <c r="J29" s="6"/>
      <c r="K29" s="6"/>
      <c r="L29" s="6"/>
      <c r="M29" s="6"/>
      <c r="N29" s="6"/>
    </row>
    <row r="30" spans="1:14" ht="15.75" x14ac:dyDescent="0.25">
      <c r="A30" s="19" t="s">
        <v>133</v>
      </c>
      <c r="B30" s="20"/>
      <c r="C30" s="20"/>
      <c r="D30" s="30"/>
      <c r="E30" s="57">
        <v>200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 ht="15.75" x14ac:dyDescent="0.25">
      <c r="A31" s="27" t="s">
        <v>63</v>
      </c>
      <c r="B31" s="28"/>
      <c r="C31" s="20"/>
      <c r="D31" s="30"/>
      <c r="E31" s="22">
        <v>300</v>
      </c>
      <c r="F31" s="6"/>
      <c r="G31" s="6"/>
      <c r="H31" s="6"/>
      <c r="I31" s="6"/>
      <c r="J31" s="6"/>
      <c r="K31" s="6"/>
      <c r="L31" s="6"/>
      <c r="M31" s="6"/>
      <c r="N31" s="6"/>
    </row>
    <row r="32" spans="1:14" ht="15.75" x14ac:dyDescent="0.25">
      <c r="A32" s="19" t="s">
        <v>128</v>
      </c>
      <c r="B32" s="30"/>
      <c r="C32" s="38">
        <v>0.75</v>
      </c>
      <c r="D32" s="23">
        <v>730</v>
      </c>
      <c r="E32" s="7">
        <f>+C32*D32</f>
        <v>547.5</v>
      </c>
      <c r="F32" s="6"/>
      <c r="G32" s="6"/>
      <c r="H32" s="6"/>
      <c r="I32" s="6"/>
      <c r="J32" s="6"/>
      <c r="K32" s="6"/>
      <c r="L32" s="6"/>
      <c r="M32" s="6"/>
      <c r="N32" s="6"/>
    </row>
    <row r="33" spans="1:14" ht="15.75" x14ac:dyDescent="0.25">
      <c r="A33" s="13" t="s">
        <v>94</v>
      </c>
      <c r="B33" s="14"/>
      <c r="C33" s="39"/>
      <c r="D33" s="14"/>
      <c r="E33" s="26">
        <f>+E22/E32</f>
        <v>23.893759512937592</v>
      </c>
      <c r="F33" s="6"/>
      <c r="G33" s="6"/>
      <c r="H33" s="6"/>
      <c r="I33" s="6"/>
      <c r="J33" s="6"/>
      <c r="K33" s="6"/>
      <c r="L33" s="6"/>
      <c r="M33" s="6"/>
      <c r="N33" s="6"/>
    </row>
    <row r="34" spans="1:14" ht="15.75" x14ac:dyDescent="0.25">
      <c r="A34" s="67" t="s">
        <v>8</v>
      </c>
      <c r="B34" s="40"/>
      <c r="C34" s="40"/>
      <c r="D34" s="40"/>
      <c r="E34" s="41"/>
      <c r="F34" s="6"/>
      <c r="G34" s="6"/>
      <c r="H34" s="6"/>
      <c r="I34" s="6"/>
      <c r="J34" s="6"/>
      <c r="K34" s="6"/>
      <c r="L34" s="6"/>
      <c r="M34" s="6"/>
      <c r="N34" s="6"/>
    </row>
    <row r="35" spans="1:14" ht="15.75" x14ac:dyDescent="0.25">
      <c r="A35" s="6" t="s">
        <v>64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5.75" x14ac:dyDescent="0.25">
      <c r="A36" s="6" t="s">
        <v>65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.75" x14ac:dyDescent="0.25">
      <c r="A37" s="6" t="s"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5.75" x14ac:dyDescent="0.25">
      <c r="A38" s="6" t="s">
        <v>66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.75" x14ac:dyDescent="0.25">
      <c r="A39" s="6" t="s">
        <v>67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.75" x14ac:dyDescent="0.25">
      <c r="A40" s="6" t="s">
        <v>134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.75" x14ac:dyDescent="0.25">
      <c r="A41" s="6" t="s">
        <v>68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.75" x14ac:dyDescent="0.25">
      <c r="A42" s="6" t="s">
        <v>96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.75" x14ac:dyDescent="0.25">
      <c r="A43" s="6" t="s">
        <v>69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.75" x14ac:dyDescent="0.25">
      <c r="A44" s="6" t="s">
        <v>80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.75" x14ac:dyDescent="0.25">
      <c r="A45" s="6" t="s">
        <v>81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5.75" x14ac:dyDescent="0.25">
      <c r="A46" s="6" t="s">
        <v>70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5.75" x14ac:dyDescent="0.25">
      <c r="A47" s="6" t="s">
        <v>71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5.75" x14ac:dyDescent="0.25">
      <c r="A48" s="6" t="s">
        <v>72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5.75" x14ac:dyDescent="0.25">
      <c r="A49" s="6" t="s">
        <v>73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5.75" x14ac:dyDescent="0.25">
      <c r="A50" s="6" t="s">
        <v>91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x14ac:dyDescent="0.25">
      <c r="A51" s="6" t="s">
        <v>74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x14ac:dyDescent="0.25">
      <c r="A52" s="42" t="s">
        <v>75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x14ac:dyDescent="0.25">
      <c r="A53" s="6" t="s">
        <v>76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x14ac:dyDescent="0.25">
      <c r="A54" s="6" t="s">
        <v>77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x14ac:dyDescent="0.25">
      <c r="A55" s="6" t="s">
        <v>112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x14ac:dyDescent="0.25">
      <c r="A56" s="6" t="s">
        <v>113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x14ac:dyDescent="0.25">
      <c r="A57" s="6" t="s">
        <v>79</v>
      </c>
      <c r="B57" s="6"/>
      <c r="C57" s="6"/>
      <c r="D57" s="6"/>
      <c r="E57" s="6"/>
      <c r="F57" s="6"/>
      <c r="G57" s="6"/>
    </row>
    <row r="58" spans="1:14" ht="15.75" x14ac:dyDescent="0.25">
      <c r="A58" s="5" t="s">
        <v>41</v>
      </c>
      <c r="B58" s="6"/>
      <c r="C58" s="6"/>
      <c r="D58" s="6"/>
      <c r="E58" s="6"/>
      <c r="F58" s="6"/>
      <c r="G58" s="6"/>
    </row>
    <row r="59" spans="1:14" ht="15.75" x14ac:dyDescent="0.25">
      <c r="A59" s="6"/>
      <c r="B59" s="6"/>
      <c r="C59" s="6"/>
      <c r="D59" s="6"/>
      <c r="E59" s="6"/>
      <c r="F59" s="6"/>
      <c r="G59" s="6"/>
    </row>
    <row r="60" spans="1:14" ht="15.75" x14ac:dyDescent="0.25">
      <c r="A60" s="6"/>
      <c r="B60" s="6"/>
      <c r="C60" s="6"/>
      <c r="D60" s="6"/>
      <c r="E60" s="6"/>
      <c r="F60" s="6"/>
      <c r="G60" s="6"/>
    </row>
    <row r="61" spans="1:14" ht="15.75" x14ac:dyDescent="0.25">
      <c r="A61" s="6"/>
      <c r="B61" s="6"/>
      <c r="C61" s="6"/>
      <c r="D61" s="6"/>
      <c r="E61" s="6"/>
      <c r="F61" s="6"/>
      <c r="G61" s="6"/>
    </row>
    <row r="62" spans="1:14" ht="15.75" x14ac:dyDescent="0.25">
      <c r="A62" s="61"/>
      <c r="B62" s="6"/>
      <c r="C62" s="6"/>
      <c r="D62" s="6"/>
      <c r="E62" s="6"/>
      <c r="F62" s="6"/>
      <c r="G62" s="6"/>
    </row>
    <row r="63" spans="1:14" ht="15.75" x14ac:dyDescent="0.25">
      <c r="A63" s="61"/>
      <c r="B63" s="6"/>
      <c r="C63" s="6"/>
      <c r="D63" s="6"/>
      <c r="E63" s="6"/>
      <c r="F63" s="6"/>
      <c r="G63" s="6"/>
    </row>
    <row r="64" spans="1:14" ht="15.75" x14ac:dyDescent="0.25">
      <c r="A64" s="61"/>
      <c r="B64" s="6"/>
      <c r="C64" s="6"/>
      <c r="D64" s="6"/>
      <c r="E64" s="6"/>
      <c r="F64" s="6"/>
      <c r="G64" s="6"/>
    </row>
    <row r="65" spans="1:1" ht="15" x14ac:dyDescent="0.2">
      <c r="A65" s="3"/>
    </row>
    <row r="66" spans="1:1" ht="15" x14ac:dyDescent="0.2">
      <c r="A66" s="3"/>
    </row>
    <row r="67" spans="1:1" ht="15" x14ac:dyDescent="0.2">
      <c r="A67" s="4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topLeftCell="A10" zoomScale="125" zoomScaleNormal="125" workbookViewId="0">
      <selection activeCell="A53" sqref="A53"/>
    </sheetView>
  </sheetViews>
  <sheetFormatPr defaultRowHeight="12.75" x14ac:dyDescent="0.2"/>
  <cols>
    <col min="1" max="1" width="45.5703125" customWidth="1"/>
    <col min="2" max="5" width="12.5703125" customWidth="1"/>
  </cols>
  <sheetData>
    <row r="1" spans="1:18" ht="15.75" x14ac:dyDescent="0.25">
      <c r="A1" s="5" t="s">
        <v>126</v>
      </c>
      <c r="B1" s="86" t="s">
        <v>118</v>
      </c>
      <c r="C1" s="6">
        <v>100</v>
      </c>
      <c r="D1" s="86" t="s">
        <v>131</v>
      </c>
      <c r="E1" s="88">
        <v>0.1</v>
      </c>
      <c r="F1" s="6"/>
      <c r="G1" s="2"/>
    </row>
    <row r="2" spans="1:18" ht="15.75" x14ac:dyDescent="0.25">
      <c r="A2" s="5"/>
      <c r="B2" s="86" t="s">
        <v>121</v>
      </c>
      <c r="C2" s="87">
        <v>5</v>
      </c>
      <c r="D2" s="86" t="s">
        <v>122</v>
      </c>
      <c r="E2" s="87">
        <v>56</v>
      </c>
      <c r="F2" s="6"/>
      <c r="G2" s="2"/>
    </row>
    <row r="3" spans="1:18" ht="15.75" x14ac:dyDescent="0.25">
      <c r="A3" s="43" t="s">
        <v>14</v>
      </c>
      <c r="B3" s="44" t="s">
        <v>15</v>
      </c>
      <c r="C3" s="45" t="s">
        <v>16</v>
      </c>
      <c r="D3" s="46" t="s">
        <v>17</v>
      </c>
      <c r="E3" s="46" t="s">
        <v>18</v>
      </c>
      <c r="F3" s="6"/>
      <c r="G3" s="2"/>
    </row>
    <row r="4" spans="1:18" ht="15.75" x14ac:dyDescent="0.25">
      <c r="A4" s="68" t="s">
        <v>13</v>
      </c>
      <c r="B4" s="47"/>
      <c r="C4" s="48"/>
      <c r="D4" s="48"/>
      <c r="E4" s="49"/>
      <c r="F4" s="6"/>
      <c r="G4" s="2"/>
    </row>
    <row r="5" spans="1:18" ht="15.75" x14ac:dyDescent="0.25">
      <c r="A5" s="13" t="s">
        <v>124</v>
      </c>
      <c r="B5" s="7" t="s">
        <v>20</v>
      </c>
      <c r="C5" s="38">
        <f>(+C1-E1*C1)*C2</f>
        <v>450</v>
      </c>
      <c r="D5" s="50">
        <v>3.5</v>
      </c>
      <c r="E5" s="24">
        <f>+C5*D5</f>
        <v>1575</v>
      </c>
      <c r="F5" s="6"/>
      <c r="G5" s="2"/>
    </row>
    <row r="6" spans="1:18" ht="15.75" x14ac:dyDescent="0.25">
      <c r="A6" s="68" t="s">
        <v>12</v>
      </c>
      <c r="B6" s="47"/>
      <c r="C6" s="47"/>
      <c r="D6" s="47"/>
      <c r="E6" s="49"/>
      <c r="F6" s="6"/>
      <c r="G6" s="2"/>
    </row>
    <row r="7" spans="1:18" ht="15.75" x14ac:dyDescent="0.25">
      <c r="A7" s="23" t="s">
        <v>5</v>
      </c>
      <c r="B7" s="23" t="s">
        <v>0</v>
      </c>
      <c r="C7" s="23">
        <f>+C1</f>
        <v>100</v>
      </c>
      <c r="D7" s="24">
        <v>4</v>
      </c>
      <c r="E7" s="51">
        <f>+C7*D7</f>
        <v>400</v>
      </c>
      <c r="F7" s="62"/>
      <c r="G7" s="2"/>
    </row>
    <row r="8" spans="1:18" ht="15.75" x14ac:dyDescent="0.25">
      <c r="A8" s="7" t="s">
        <v>10</v>
      </c>
      <c r="B8" s="7" t="s">
        <v>2</v>
      </c>
      <c r="C8" s="7">
        <f>+C1*0.05</f>
        <v>5</v>
      </c>
      <c r="D8" s="26">
        <v>18</v>
      </c>
      <c r="E8" s="11">
        <f>+D8*C8</f>
        <v>90</v>
      </c>
      <c r="F8" s="6"/>
      <c r="G8" s="2"/>
    </row>
    <row r="9" spans="1:18" ht="15.75" x14ac:dyDescent="0.25">
      <c r="A9" s="7" t="s">
        <v>43</v>
      </c>
      <c r="B9" s="7" t="s">
        <v>44</v>
      </c>
      <c r="C9" s="7">
        <f>+C1*0.07</f>
        <v>7.0000000000000009</v>
      </c>
      <c r="D9" s="52">
        <v>17</v>
      </c>
      <c r="E9" s="53">
        <f>+C9*D9</f>
        <v>119.00000000000001</v>
      </c>
      <c r="F9" s="6"/>
      <c r="G9" s="2"/>
      <c r="R9" t="s">
        <v>117</v>
      </c>
    </row>
    <row r="10" spans="1:18" ht="15.75" x14ac:dyDescent="0.25">
      <c r="A10" s="7" t="s">
        <v>11</v>
      </c>
      <c r="B10" s="7" t="s">
        <v>2</v>
      </c>
      <c r="C10" s="7">
        <f>+C1*0.08</f>
        <v>8</v>
      </c>
      <c r="D10" s="26">
        <v>16</v>
      </c>
      <c r="E10" s="11">
        <f>+D10*C10</f>
        <v>128</v>
      </c>
      <c r="F10" s="6"/>
      <c r="G10" s="2"/>
    </row>
    <row r="11" spans="1:18" ht="15.75" x14ac:dyDescent="0.25">
      <c r="A11" s="7" t="s">
        <v>90</v>
      </c>
      <c r="B11" s="7" t="s">
        <v>88</v>
      </c>
      <c r="C11" s="7">
        <f>+C1*0.02</f>
        <v>2</v>
      </c>
      <c r="D11" s="26">
        <v>6</v>
      </c>
      <c r="E11" s="11">
        <f>+D11*C11</f>
        <v>12</v>
      </c>
      <c r="F11" s="6"/>
      <c r="G11" s="2"/>
    </row>
    <row r="12" spans="1:18" ht="15.75" x14ac:dyDescent="0.25">
      <c r="A12" s="7" t="s">
        <v>6</v>
      </c>
      <c r="B12" s="7" t="s">
        <v>3</v>
      </c>
      <c r="C12" s="7">
        <v>40</v>
      </c>
      <c r="D12" s="26">
        <v>0.5</v>
      </c>
      <c r="E12" s="11">
        <f>+D12*C12</f>
        <v>20</v>
      </c>
      <c r="F12" s="62"/>
      <c r="G12" s="2"/>
    </row>
    <row r="13" spans="1:18" ht="15.75" x14ac:dyDescent="0.25">
      <c r="A13" s="17" t="s">
        <v>7</v>
      </c>
      <c r="B13" s="17" t="s">
        <v>1</v>
      </c>
      <c r="C13" s="17">
        <f>+C1-(C1*E1)</f>
        <v>90</v>
      </c>
      <c r="D13" s="18">
        <v>5</v>
      </c>
      <c r="E13" s="11">
        <v>450</v>
      </c>
      <c r="F13" s="6"/>
      <c r="G13" s="2"/>
    </row>
    <row r="14" spans="1:18" ht="15.75" x14ac:dyDescent="0.25">
      <c r="A14" s="27" t="s">
        <v>132</v>
      </c>
      <c r="B14" s="28"/>
      <c r="C14" s="28"/>
      <c r="D14" s="54"/>
      <c r="E14" s="55"/>
      <c r="F14" s="6"/>
      <c r="G14" s="2"/>
    </row>
    <row r="15" spans="1:18" ht="15.75" x14ac:dyDescent="0.25">
      <c r="A15" s="27" t="s">
        <v>50</v>
      </c>
      <c r="B15" s="28"/>
      <c r="C15" s="28"/>
      <c r="D15" s="54"/>
      <c r="E15" s="55"/>
      <c r="F15" s="6"/>
      <c r="G15" s="2"/>
    </row>
    <row r="16" spans="1:18" ht="15.75" x14ac:dyDescent="0.25">
      <c r="A16" s="27" t="s">
        <v>4</v>
      </c>
      <c r="B16" s="28"/>
      <c r="C16" s="28"/>
      <c r="D16" s="29"/>
      <c r="E16" s="22">
        <f>SUM(E7:E15)</f>
        <v>1219</v>
      </c>
      <c r="F16" s="6"/>
      <c r="G16" s="2"/>
    </row>
    <row r="17" spans="1:8" ht="15.75" x14ac:dyDescent="0.25">
      <c r="A17" s="19" t="s">
        <v>9</v>
      </c>
      <c r="B17" s="20"/>
      <c r="C17" s="20"/>
      <c r="D17" s="30"/>
      <c r="E17" s="22">
        <f>+E16/C5</f>
        <v>2.7088888888888887</v>
      </c>
      <c r="F17" s="6"/>
      <c r="G17" s="2"/>
    </row>
    <row r="18" spans="1:8" ht="15.75" x14ac:dyDescent="0.25">
      <c r="A18" s="27" t="s">
        <v>92</v>
      </c>
      <c r="B18" s="28"/>
      <c r="C18" s="28"/>
      <c r="D18" s="29"/>
      <c r="E18" s="54">
        <f>+E5-E16</f>
        <v>356</v>
      </c>
      <c r="F18" s="6"/>
      <c r="G18" s="63"/>
    </row>
    <row r="19" spans="1:8" ht="15.75" x14ac:dyDescent="0.25">
      <c r="A19" s="27" t="s">
        <v>93</v>
      </c>
      <c r="B19" s="28"/>
      <c r="C19" s="28"/>
      <c r="D19" s="28"/>
      <c r="E19" s="26">
        <f>+D5-E17</f>
        <v>0.79111111111111132</v>
      </c>
      <c r="F19" s="6"/>
      <c r="G19" s="2"/>
    </row>
    <row r="20" spans="1:8" ht="15.75" x14ac:dyDescent="0.25">
      <c r="A20" s="27"/>
      <c r="B20" s="28"/>
      <c r="C20" s="19"/>
      <c r="D20" s="20" t="s">
        <v>23</v>
      </c>
      <c r="E20" s="22"/>
      <c r="F20" s="6"/>
      <c r="G20" s="2"/>
    </row>
    <row r="21" spans="1:8" ht="15.75" x14ac:dyDescent="0.25">
      <c r="A21" s="31"/>
      <c r="B21" s="7" t="s">
        <v>24</v>
      </c>
      <c r="C21" s="26">
        <f>+D21-0.5</f>
        <v>3</v>
      </c>
      <c r="D21" s="12">
        <f>+D5</f>
        <v>3.5</v>
      </c>
      <c r="E21" s="26">
        <f>+D21+0.5</f>
        <v>4</v>
      </c>
      <c r="F21" s="6"/>
    </row>
    <row r="22" spans="1:8" ht="15.75" x14ac:dyDescent="0.25">
      <c r="A22" s="31" t="s">
        <v>95</v>
      </c>
      <c r="B22" s="7">
        <f>+B23*0.9</f>
        <v>405</v>
      </c>
      <c r="C22" s="12">
        <f t="shared" ref="C22:E24" si="0">C$21*$B22-$E$16</f>
        <v>-4</v>
      </c>
      <c r="D22" s="12">
        <f t="shared" si="0"/>
        <v>198.5</v>
      </c>
      <c r="E22" s="12">
        <f t="shared" si="0"/>
        <v>401</v>
      </c>
      <c r="F22" s="6"/>
      <c r="G22" s="2"/>
    </row>
    <row r="23" spans="1:8" ht="15.75" x14ac:dyDescent="0.25">
      <c r="A23" s="31" t="s">
        <v>39</v>
      </c>
      <c r="B23" s="7">
        <v>450</v>
      </c>
      <c r="C23" s="12">
        <f t="shared" si="0"/>
        <v>131</v>
      </c>
      <c r="D23" s="12">
        <f>D$21*$B23-$E$16</f>
        <v>356</v>
      </c>
      <c r="E23" s="12">
        <f t="shared" si="0"/>
        <v>581</v>
      </c>
      <c r="F23" s="6"/>
      <c r="G23" s="2"/>
    </row>
    <row r="24" spans="1:8" ht="15.75" x14ac:dyDescent="0.25">
      <c r="A24" s="13"/>
      <c r="B24" s="7">
        <f>+B23*1.1</f>
        <v>495.00000000000006</v>
      </c>
      <c r="C24" s="12">
        <f t="shared" si="0"/>
        <v>266.00000000000023</v>
      </c>
      <c r="D24" s="12">
        <f t="shared" si="0"/>
        <v>513.50000000000023</v>
      </c>
      <c r="E24" s="12">
        <f t="shared" si="0"/>
        <v>761.00000000000023</v>
      </c>
      <c r="F24" s="6"/>
      <c r="G24" s="2"/>
    </row>
    <row r="25" spans="1:8" ht="15.75" x14ac:dyDescent="0.25">
      <c r="A25" s="66" t="s">
        <v>19</v>
      </c>
      <c r="B25" s="35"/>
      <c r="C25" s="35"/>
      <c r="D25" s="35"/>
      <c r="E25" s="56"/>
      <c r="F25" s="6"/>
      <c r="G25" s="2"/>
    </row>
    <row r="26" spans="1:8" ht="15.75" x14ac:dyDescent="0.25">
      <c r="A26" s="31" t="s">
        <v>21</v>
      </c>
      <c r="B26" s="32"/>
      <c r="C26" s="32"/>
      <c r="D26" s="33"/>
      <c r="E26" s="57">
        <v>1000</v>
      </c>
      <c r="F26" s="6"/>
      <c r="G26" s="2"/>
    </row>
    <row r="27" spans="1:8" ht="15.75" x14ac:dyDescent="0.25">
      <c r="A27" s="19" t="s">
        <v>135</v>
      </c>
      <c r="B27" s="20"/>
      <c r="C27" s="20"/>
      <c r="D27" s="30"/>
      <c r="E27" s="57">
        <v>200</v>
      </c>
      <c r="F27" s="6"/>
      <c r="G27" s="2"/>
    </row>
    <row r="28" spans="1:8" ht="15.75" x14ac:dyDescent="0.25">
      <c r="A28" s="19" t="s">
        <v>22</v>
      </c>
      <c r="B28" s="20"/>
      <c r="C28" s="20"/>
      <c r="D28" s="30"/>
      <c r="E28" s="22">
        <v>300</v>
      </c>
      <c r="F28" s="6"/>
      <c r="G28" s="2"/>
      <c r="H28" s="1"/>
    </row>
    <row r="29" spans="1:8" ht="15.75" x14ac:dyDescent="0.25">
      <c r="A29" s="13" t="s">
        <v>98</v>
      </c>
      <c r="B29" s="15"/>
      <c r="C29" s="15">
        <v>0.5</v>
      </c>
      <c r="D29" s="89">
        <f>+E2</f>
        <v>56</v>
      </c>
      <c r="E29" s="59">
        <f>+C29*D29</f>
        <v>28</v>
      </c>
      <c r="F29" s="6"/>
      <c r="G29" s="2"/>
    </row>
    <row r="30" spans="1:8" ht="15.75" x14ac:dyDescent="0.25">
      <c r="A30" s="13" t="s">
        <v>94</v>
      </c>
      <c r="B30" s="14"/>
      <c r="C30" s="14"/>
      <c r="D30" s="39"/>
      <c r="E30" s="26">
        <f>+E18/E29</f>
        <v>12.714285714285714</v>
      </c>
      <c r="F30" s="6"/>
      <c r="G30" s="2"/>
    </row>
    <row r="31" spans="1:8" ht="15.75" x14ac:dyDescent="0.25">
      <c r="A31" s="67" t="s">
        <v>8</v>
      </c>
      <c r="B31" s="40"/>
      <c r="C31" s="40"/>
      <c r="D31" s="40"/>
      <c r="E31" s="41"/>
      <c r="F31" s="6"/>
      <c r="G31" s="2"/>
    </row>
    <row r="32" spans="1:8" ht="15.75" x14ac:dyDescent="0.25">
      <c r="A32" s="6" t="s">
        <v>28</v>
      </c>
      <c r="B32" s="6"/>
      <c r="C32" s="6"/>
      <c r="D32" s="6"/>
      <c r="E32" s="6"/>
      <c r="F32" s="6"/>
      <c r="G32" s="2"/>
    </row>
    <row r="33" spans="1:7" ht="15.75" x14ac:dyDescent="0.25">
      <c r="A33" s="6" t="s">
        <v>29</v>
      </c>
      <c r="B33" s="6"/>
      <c r="C33" s="6"/>
      <c r="D33" s="6"/>
      <c r="E33" s="6"/>
      <c r="F33" s="6"/>
      <c r="G33" s="2"/>
    </row>
    <row r="34" spans="1:7" ht="15.75" x14ac:dyDescent="0.25">
      <c r="A34" s="6" t="s">
        <v>30</v>
      </c>
      <c r="B34" s="6"/>
      <c r="C34" s="6"/>
      <c r="D34" s="6"/>
      <c r="E34" s="6"/>
      <c r="F34" s="6"/>
      <c r="G34" s="2"/>
    </row>
    <row r="35" spans="1:7" ht="15.75" x14ac:dyDescent="0.25">
      <c r="A35" s="6" t="s">
        <v>40</v>
      </c>
      <c r="B35" s="6"/>
      <c r="C35" s="6"/>
      <c r="D35" s="6"/>
      <c r="E35" s="6"/>
      <c r="F35" s="6"/>
      <c r="G35" s="2"/>
    </row>
    <row r="36" spans="1:7" ht="15.75" x14ac:dyDescent="0.25">
      <c r="A36" s="6" t="s">
        <v>31</v>
      </c>
      <c r="B36" s="6"/>
      <c r="C36" s="6"/>
      <c r="D36" s="6"/>
      <c r="E36" s="6"/>
      <c r="F36" s="6"/>
      <c r="G36" s="2"/>
    </row>
    <row r="37" spans="1:7" ht="15.75" x14ac:dyDescent="0.25">
      <c r="A37" s="6" t="s">
        <v>32</v>
      </c>
      <c r="B37" s="6"/>
      <c r="C37" s="6"/>
      <c r="D37" s="6"/>
      <c r="E37" s="6"/>
      <c r="F37" s="6"/>
      <c r="G37" s="2"/>
    </row>
    <row r="38" spans="1:7" ht="15.75" x14ac:dyDescent="0.25">
      <c r="A38" s="6" t="s">
        <v>80</v>
      </c>
      <c r="B38" s="6"/>
      <c r="C38" s="6"/>
      <c r="D38" s="6"/>
      <c r="E38" s="6"/>
      <c r="F38" s="6"/>
      <c r="G38" s="2"/>
    </row>
    <row r="39" spans="1:7" ht="15.75" x14ac:dyDescent="0.25">
      <c r="A39" s="6" t="s">
        <v>81</v>
      </c>
      <c r="B39" s="6"/>
      <c r="C39" s="6"/>
      <c r="D39" s="6"/>
      <c r="E39" s="6"/>
      <c r="F39" s="6"/>
      <c r="G39" s="2"/>
    </row>
    <row r="40" spans="1:7" ht="15.75" x14ac:dyDescent="0.25">
      <c r="A40" s="6" t="s">
        <v>33</v>
      </c>
      <c r="B40" s="6"/>
      <c r="C40" s="6"/>
      <c r="D40" s="6"/>
      <c r="E40" s="6"/>
      <c r="F40" s="6"/>
      <c r="G40" s="2"/>
    </row>
    <row r="41" spans="1:7" ht="15.75" x14ac:dyDescent="0.25">
      <c r="A41" s="6" t="s">
        <v>136</v>
      </c>
      <c r="B41" s="6"/>
      <c r="C41" s="6"/>
      <c r="D41" s="6"/>
      <c r="E41" s="6"/>
      <c r="F41" s="6"/>
      <c r="G41" s="2"/>
    </row>
    <row r="42" spans="1:7" ht="15.75" x14ac:dyDescent="0.25">
      <c r="A42" s="6" t="s">
        <v>45</v>
      </c>
      <c r="B42" s="6"/>
      <c r="C42" s="6"/>
      <c r="D42" s="6"/>
      <c r="E42" s="6"/>
      <c r="F42" s="6"/>
      <c r="G42" s="2"/>
    </row>
    <row r="43" spans="1:7" ht="15.75" x14ac:dyDescent="0.25">
      <c r="A43" s="6" t="s">
        <v>46</v>
      </c>
      <c r="B43" s="6"/>
      <c r="C43" s="6"/>
      <c r="D43" s="6"/>
      <c r="E43" s="6"/>
      <c r="F43" s="6"/>
      <c r="G43" s="2"/>
    </row>
    <row r="44" spans="1:7" ht="15.75" x14ac:dyDescent="0.25">
      <c r="A44" s="6" t="s">
        <v>91</v>
      </c>
      <c r="B44" s="6"/>
      <c r="C44" s="6"/>
      <c r="D44" s="6"/>
      <c r="E44" s="6"/>
      <c r="F44" s="6"/>
      <c r="G44" s="2"/>
    </row>
    <row r="45" spans="1:7" ht="15.75" x14ac:dyDescent="0.25">
      <c r="A45" s="6" t="s">
        <v>42</v>
      </c>
      <c r="B45" s="6"/>
      <c r="C45" s="6"/>
      <c r="D45" s="6"/>
      <c r="E45" s="6"/>
      <c r="F45" s="6"/>
      <c r="G45" s="2"/>
    </row>
    <row r="46" spans="1:7" ht="15.75" x14ac:dyDescent="0.25">
      <c r="A46" s="6" t="s">
        <v>34</v>
      </c>
      <c r="B46" s="6"/>
      <c r="C46" s="6"/>
      <c r="D46" s="6"/>
      <c r="E46" s="6"/>
      <c r="F46" s="6"/>
      <c r="G46" s="2"/>
    </row>
    <row r="47" spans="1:7" ht="15.75" x14ac:dyDescent="0.25">
      <c r="A47" s="6" t="s">
        <v>35</v>
      </c>
      <c r="B47" s="6"/>
      <c r="C47" s="6"/>
      <c r="D47" s="6"/>
      <c r="E47" s="6"/>
      <c r="F47" s="6"/>
      <c r="G47" s="2"/>
    </row>
    <row r="48" spans="1:7" ht="15.75" x14ac:dyDescent="0.25">
      <c r="A48" s="60" t="s">
        <v>25</v>
      </c>
      <c r="B48" s="6"/>
      <c r="C48" s="6"/>
      <c r="D48" s="6"/>
      <c r="E48" s="6"/>
      <c r="F48" s="6"/>
      <c r="G48" s="2"/>
    </row>
    <row r="49" spans="1:7" ht="15.75" x14ac:dyDescent="0.25">
      <c r="A49" s="6" t="s">
        <v>36</v>
      </c>
      <c r="B49" s="6"/>
      <c r="C49" s="6"/>
      <c r="D49" s="6"/>
      <c r="E49" s="6"/>
      <c r="F49" s="6"/>
      <c r="G49" s="2"/>
    </row>
    <row r="50" spans="1:7" ht="15.75" x14ac:dyDescent="0.25">
      <c r="A50" s="6" t="s">
        <v>37</v>
      </c>
      <c r="B50" s="6"/>
      <c r="C50" s="6"/>
      <c r="D50" s="6"/>
      <c r="E50" s="6"/>
      <c r="F50" s="6"/>
      <c r="G50" s="2"/>
    </row>
    <row r="51" spans="1:7" ht="15.75" x14ac:dyDescent="0.25">
      <c r="A51" s="6" t="s">
        <v>51</v>
      </c>
      <c r="B51" s="6"/>
      <c r="C51" s="6"/>
      <c r="D51" s="6"/>
      <c r="E51" s="6"/>
      <c r="F51" s="6"/>
      <c r="G51" s="2"/>
    </row>
    <row r="52" spans="1:7" ht="15.75" x14ac:dyDescent="0.25">
      <c r="A52" s="6" t="s">
        <v>47</v>
      </c>
      <c r="B52" s="6"/>
      <c r="C52" s="6"/>
      <c r="D52" s="6"/>
      <c r="E52" s="6"/>
      <c r="F52" s="6"/>
      <c r="G52" s="2"/>
    </row>
    <row r="53" spans="1:7" ht="15.75" x14ac:dyDescent="0.25">
      <c r="A53" s="6" t="s">
        <v>137</v>
      </c>
      <c r="B53" s="6"/>
      <c r="C53" s="6"/>
      <c r="D53" s="6"/>
      <c r="E53" s="6"/>
      <c r="F53" s="6"/>
      <c r="G53" s="2"/>
    </row>
    <row r="54" spans="1:7" ht="15.75" x14ac:dyDescent="0.25">
      <c r="A54" s="6" t="s">
        <v>27</v>
      </c>
      <c r="B54" s="6"/>
      <c r="C54" s="6"/>
      <c r="D54" s="6"/>
      <c r="E54" s="6"/>
      <c r="F54" s="6"/>
      <c r="G54" s="2"/>
    </row>
    <row r="55" spans="1:7" ht="15.75" x14ac:dyDescent="0.25">
      <c r="A55" s="6" t="s">
        <v>26</v>
      </c>
      <c r="B55" s="6"/>
      <c r="C55" s="6"/>
      <c r="D55" s="6"/>
      <c r="E55" s="6"/>
      <c r="F55" s="6"/>
      <c r="G55" s="2"/>
    </row>
    <row r="56" spans="1:7" ht="15.75" x14ac:dyDescent="0.25">
      <c r="A56" s="6" t="s">
        <v>48</v>
      </c>
      <c r="B56" s="6"/>
      <c r="C56" s="6"/>
      <c r="D56" s="6"/>
      <c r="E56" s="6"/>
      <c r="F56" s="6"/>
      <c r="G56" s="2"/>
    </row>
    <row r="57" spans="1:7" ht="15.75" x14ac:dyDescent="0.25">
      <c r="A57" s="6" t="s">
        <v>49</v>
      </c>
      <c r="B57" s="6"/>
      <c r="C57" s="6"/>
      <c r="D57" s="6"/>
      <c r="E57" s="6"/>
      <c r="F57" s="6"/>
      <c r="G57" s="2"/>
    </row>
    <row r="58" spans="1:7" ht="15.75" x14ac:dyDescent="0.25">
      <c r="A58" s="5" t="s">
        <v>41</v>
      </c>
      <c r="B58" s="6"/>
      <c r="C58" s="6"/>
      <c r="D58" s="6"/>
      <c r="E58" s="6"/>
      <c r="F58" s="6"/>
      <c r="G58" s="2"/>
    </row>
    <row r="59" spans="1:7" ht="15" x14ac:dyDescent="0.2">
      <c r="A59" s="4"/>
    </row>
    <row r="60" spans="1:7" ht="15" x14ac:dyDescent="0.2">
      <c r="A60" s="4"/>
    </row>
  </sheetData>
  <phoneticPr fontId="2" type="noConversion"/>
  <pageMargins left="0.5" right="0.5" top="0.4" bottom="0.4" header="0.5" footer="0.5"/>
  <pageSetup scale="5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tabSelected="1" zoomScale="125" zoomScaleNormal="125" workbookViewId="0">
      <selection activeCell="A51" sqref="A51"/>
    </sheetView>
  </sheetViews>
  <sheetFormatPr defaultRowHeight="12.75" x14ac:dyDescent="0.2"/>
  <cols>
    <col min="1" max="1" width="44.7109375" customWidth="1"/>
    <col min="2" max="5" width="12.7109375" customWidth="1"/>
  </cols>
  <sheetData>
    <row r="1" spans="1:5" ht="15.75" x14ac:dyDescent="0.25">
      <c r="A1" s="5" t="s">
        <v>123</v>
      </c>
      <c r="B1" s="86" t="s">
        <v>118</v>
      </c>
      <c r="C1" s="6">
        <v>20</v>
      </c>
      <c r="D1" s="86" t="s">
        <v>131</v>
      </c>
      <c r="E1" s="88">
        <v>0.05</v>
      </c>
    </row>
    <row r="2" spans="1:5" ht="15.75" x14ac:dyDescent="0.25">
      <c r="A2" s="5"/>
      <c r="B2" s="86" t="s">
        <v>121</v>
      </c>
      <c r="C2" s="87">
        <v>20</v>
      </c>
      <c r="D2" s="86" t="s">
        <v>122</v>
      </c>
      <c r="E2" s="87">
        <v>56</v>
      </c>
    </row>
    <row r="3" spans="1:5" ht="15.75" x14ac:dyDescent="0.25">
      <c r="A3" s="43" t="s">
        <v>14</v>
      </c>
      <c r="B3" s="44" t="s">
        <v>15</v>
      </c>
      <c r="C3" s="45" t="s">
        <v>16</v>
      </c>
      <c r="D3" s="46" t="s">
        <v>17</v>
      </c>
      <c r="E3" s="46" t="s">
        <v>18</v>
      </c>
    </row>
    <row r="4" spans="1:5" ht="15.75" x14ac:dyDescent="0.25">
      <c r="A4" s="68" t="s">
        <v>13</v>
      </c>
      <c r="B4" s="47"/>
      <c r="C4" s="48"/>
      <c r="D4" s="48"/>
      <c r="E4" s="49"/>
    </row>
    <row r="5" spans="1:5" ht="15.75" x14ac:dyDescent="0.25">
      <c r="A5" s="13" t="s">
        <v>138</v>
      </c>
      <c r="B5" s="7" t="s">
        <v>20</v>
      </c>
      <c r="C5" s="38">
        <f>(+C1-(C1*E1))*C2</f>
        <v>380</v>
      </c>
      <c r="D5" s="50">
        <v>4</v>
      </c>
      <c r="E5" s="24">
        <f>+C5*D5</f>
        <v>1520</v>
      </c>
    </row>
    <row r="6" spans="1:5" ht="15.75" x14ac:dyDescent="0.25">
      <c r="A6" s="68" t="s">
        <v>12</v>
      </c>
      <c r="B6" s="47"/>
      <c r="C6" s="47"/>
      <c r="D6" s="47"/>
      <c r="E6" s="49"/>
    </row>
    <row r="7" spans="1:5" ht="15.75" x14ac:dyDescent="0.25">
      <c r="A7" s="23" t="s">
        <v>82</v>
      </c>
      <c r="B7" s="23" t="s">
        <v>83</v>
      </c>
      <c r="C7" s="23">
        <f>+C1</f>
        <v>20</v>
      </c>
      <c r="D7" s="24">
        <v>10</v>
      </c>
      <c r="E7" s="51">
        <f>+C7*D7</f>
        <v>200</v>
      </c>
    </row>
    <row r="8" spans="1:5" ht="15.75" x14ac:dyDescent="0.25">
      <c r="A8" s="7" t="s">
        <v>84</v>
      </c>
      <c r="B8" s="7" t="s">
        <v>2</v>
      </c>
      <c r="C8" s="7">
        <f>+C1*0.25</f>
        <v>5</v>
      </c>
      <c r="D8" s="26">
        <v>18</v>
      </c>
      <c r="E8" s="11">
        <f>+D8*C8</f>
        <v>90</v>
      </c>
    </row>
    <row r="9" spans="1:5" ht="15.75" x14ac:dyDescent="0.25">
      <c r="A9" s="7" t="s">
        <v>11</v>
      </c>
      <c r="B9" s="7" t="s">
        <v>2</v>
      </c>
      <c r="C9" s="7">
        <f>+C1</f>
        <v>20</v>
      </c>
      <c r="D9" s="26">
        <v>17</v>
      </c>
      <c r="E9" s="11">
        <f>+D9*C9</f>
        <v>340</v>
      </c>
    </row>
    <row r="10" spans="1:5" ht="15.75" x14ac:dyDescent="0.25">
      <c r="A10" s="7" t="s">
        <v>90</v>
      </c>
      <c r="B10" s="7" t="s">
        <v>88</v>
      </c>
      <c r="C10" s="7">
        <f>+C1*0.1</f>
        <v>2</v>
      </c>
      <c r="D10" s="26">
        <v>16</v>
      </c>
      <c r="E10" s="11">
        <f>+D10*C10</f>
        <v>32</v>
      </c>
    </row>
    <row r="11" spans="1:5" ht="15.75" x14ac:dyDescent="0.25">
      <c r="A11" s="7" t="s">
        <v>6</v>
      </c>
      <c r="B11" s="7" t="s">
        <v>3</v>
      </c>
      <c r="C11" s="7">
        <v>40</v>
      </c>
      <c r="D11" s="26">
        <v>0.5</v>
      </c>
      <c r="E11" s="11">
        <f>+D11*C11</f>
        <v>20</v>
      </c>
    </row>
    <row r="12" spans="1:5" ht="15.75" x14ac:dyDescent="0.25">
      <c r="A12" s="17" t="s">
        <v>7</v>
      </c>
      <c r="B12" s="17" t="s">
        <v>1</v>
      </c>
      <c r="C12" s="17">
        <f>+C1-(C1*E1)</f>
        <v>19</v>
      </c>
      <c r="D12" s="18">
        <v>8</v>
      </c>
      <c r="E12" s="11">
        <f>+D12*C12</f>
        <v>152</v>
      </c>
    </row>
    <row r="13" spans="1:5" ht="15.75" x14ac:dyDescent="0.25">
      <c r="A13" s="27" t="s">
        <v>132</v>
      </c>
      <c r="B13" s="28"/>
      <c r="C13" s="28"/>
      <c r="D13" s="54"/>
      <c r="E13" s="55"/>
    </row>
    <row r="14" spans="1:5" ht="15.75" x14ac:dyDescent="0.25">
      <c r="A14" s="27" t="s">
        <v>50</v>
      </c>
      <c r="B14" s="28"/>
      <c r="C14" s="28"/>
      <c r="D14" s="54"/>
      <c r="E14" s="55"/>
    </row>
    <row r="15" spans="1:5" ht="15.75" x14ac:dyDescent="0.25">
      <c r="A15" s="27" t="s">
        <v>4</v>
      </c>
      <c r="B15" s="28"/>
      <c r="C15" s="28"/>
      <c r="D15" s="29"/>
      <c r="E15" s="22">
        <f>SUM(E7:E14)</f>
        <v>834</v>
      </c>
    </row>
    <row r="16" spans="1:5" ht="15.75" x14ac:dyDescent="0.25">
      <c r="A16" s="19" t="s">
        <v>9</v>
      </c>
      <c r="B16" s="20"/>
      <c r="C16" s="20"/>
      <c r="D16" s="30"/>
      <c r="E16" s="22">
        <f>+E15/C5</f>
        <v>2.1947368421052631</v>
      </c>
    </row>
    <row r="17" spans="1:5" ht="15.75" x14ac:dyDescent="0.25">
      <c r="A17" s="27" t="s">
        <v>92</v>
      </c>
      <c r="B17" s="28"/>
      <c r="C17" s="28"/>
      <c r="D17" s="29"/>
      <c r="E17" s="54">
        <f>+E5-E15</f>
        <v>686</v>
      </c>
    </row>
    <row r="18" spans="1:5" ht="15.75" x14ac:dyDescent="0.25">
      <c r="A18" s="27" t="s">
        <v>93</v>
      </c>
      <c r="B18" s="28"/>
      <c r="C18" s="28"/>
      <c r="D18" s="28"/>
      <c r="E18" s="26">
        <f>+D5-E16</f>
        <v>1.8052631578947369</v>
      </c>
    </row>
    <row r="19" spans="1:5" ht="15.75" x14ac:dyDescent="0.25">
      <c r="A19" s="27"/>
      <c r="B19" s="28"/>
      <c r="C19" s="19"/>
      <c r="D19" s="20" t="s">
        <v>23</v>
      </c>
      <c r="E19" s="22"/>
    </row>
    <row r="20" spans="1:5" ht="15.75" x14ac:dyDescent="0.25">
      <c r="A20" s="31"/>
      <c r="B20" s="7" t="s">
        <v>24</v>
      </c>
      <c r="C20" s="26">
        <f>+D20-0.5</f>
        <v>3.5</v>
      </c>
      <c r="D20" s="12">
        <f>+D5</f>
        <v>4</v>
      </c>
      <c r="E20" s="26">
        <f>+D20+0.5</f>
        <v>4.5</v>
      </c>
    </row>
    <row r="21" spans="1:5" ht="15.75" x14ac:dyDescent="0.25">
      <c r="A21" s="31" t="s">
        <v>38</v>
      </c>
      <c r="B21" s="7">
        <f>+B22*0.9</f>
        <v>342</v>
      </c>
      <c r="C21" s="12">
        <f t="shared" ref="C21:E23" si="0">C$20*$B21-$E$15</f>
        <v>363</v>
      </c>
      <c r="D21" s="12">
        <f t="shared" si="0"/>
        <v>534</v>
      </c>
      <c r="E21" s="12">
        <f t="shared" si="0"/>
        <v>705</v>
      </c>
    </row>
    <row r="22" spans="1:5" ht="15.75" x14ac:dyDescent="0.25">
      <c r="A22" s="31" t="s">
        <v>39</v>
      </c>
      <c r="B22" s="7">
        <f>+C5</f>
        <v>380</v>
      </c>
      <c r="C22" s="12">
        <f t="shared" si="0"/>
        <v>496</v>
      </c>
      <c r="D22" s="12">
        <f>D$20*$B22-$E$15</f>
        <v>686</v>
      </c>
      <c r="E22" s="12">
        <f t="shared" si="0"/>
        <v>876</v>
      </c>
    </row>
    <row r="23" spans="1:5" ht="15.75" x14ac:dyDescent="0.25">
      <c r="A23" s="13"/>
      <c r="B23" s="7">
        <f>+B22*1.1</f>
        <v>418.00000000000006</v>
      </c>
      <c r="C23" s="12">
        <f t="shared" si="0"/>
        <v>629.00000000000023</v>
      </c>
      <c r="D23" s="12">
        <f t="shared" si="0"/>
        <v>838.00000000000023</v>
      </c>
      <c r="E23" s="12">
        <f t="shared" si="0"/>
        <v>1047.0000000000002</v>
      </c>
    </row>
    <row r="24" spans="1:5" ht="15.75" x14ac:dyDescent="0.25">
      <c r="A24" s="66" t="s">
        <v>19</v>
      </c>
      <c r="B24" s="35"/>
      <c r="C24" s="35"/>
      <c r="D24" s="35"/>
      <c r="E24" s="56"/>
    </row>
    <row r="25" spans="1:5" ht="15.75" x14ac:dyDescent="0.25">
      <c r="A25" s="31" t="s">
        <v>21</v>
      </c>
      <c r="B25" s="32"/>
      <c r="C25" s="32"/>
      <c r="D25" s="33"/>
      <c r="E25" s="57">
        <v>1500</v>
      </c>
    </row>
    <row r="26" spans="1:5" ht="15.75" x14ac:dyDescent="0.25">
      <c r="A26" s="19" t="s">
        <v>135</v>
      </c>
      <c r="B26" s="20"/>
      <c r="C26" s="20"/>
      <c r="D26" s="30"/>
      <c r="E26" s="57">
        <v>200</v>
      </c>
    </row>
    <row r="27" spans="1:5" ht="15.75" x14ac:dyDescent="0.25">
      <c r="A27" s="19" t="s">
        <v>22</v>
      </c>
      <c r="B27" s="20"/>
      <c r="C27" s="20"/>
      <c r="D27" s="30"/>
      <c r="E27" s="22">
        <v>300</v>
      </c>
    </row>
    <row r="28" spans="1:5" ht="15.75" x14ac:dyDescent="0.25">
      <c r="A28" s="13" t="s">
        <v>97</v>
      </c>
      <c r="B28" s="15"/>
      <c r="C28" s="15">
        <v>0.5</v>
      </c>
      <c r="D28" s="58">
        <f>+E2</f>
        <v>56</v>
      </c>
      <c r="E28" s="59">
        <f>+C28*D28</f>
        <v>28</v>
      </c>
    </row>
    <row r="29" spans="1:5" ht="15.75" x14ac:dyDescent="0.25">
      <c r="A29" s="13" t="s">
        <v>94</v>
      </c>
      <c r="B29" s="14"/>
      <c r="C29" s="14"/>
      <c r="D29" s="39"/>
      <c r="E29" s="26">
        <f>+E17/E28</f>
        <v>24.5</v>
      </c>
    </row>
    <row r="30" spans="1:5" ht="15.75" x14ac:dyDescent="0.25">
      <c r="A30" s="67" t="s">
        <v>8</v>
      </c>
      <c r="B30" s="40"/>
      <c r="C30" s="40"/>
      <c r="D30" s="40"/>
      <c r="E30" s="41"/>
    </row>
    <row r="31" spans="1:5" ht="15.75" x14ac:dyDescent="0.25">
      <c r="A31" s="6" t="s">
        <v>28</v>
      </c>
      <c r="B31" s="6"/>
      <c r="C31" s="6"/>
      <c r="D31" s="6"/>
      <c r="E31" s="6"/>
    </row>
    <row r="32" spans="1:5" ht="15.75" x14ac:dyDescent="0.25">
      <c r="A32" s="6" t="s">
        <v>29</v>
      </c>
      <c r="B32" s="6"/>
      <c r="C32" s="6"/>
      <c r="D32" s="6"/>
      <c r="E32" s="6"/>
    </row>
    <row r="33" spans="1:5" ht="15.75" x14ac:dyDescent="0.25">
      <c r="A33" s="6" t="s">
        <v>30</v>
      </c>
      <c r="B33" s="6"/>
      <c r="C33" s="6"/>
      <c r="D33" s="6"/>
      <c r="E33" s="6"/>
    </row>
    <row r="34" spans="1:5" ht="15.75" x14ac:dyDescent="0.25">
      <c r="A34" s="6" t="s">
        <v>40</v>
      </c>
      <c r="B34" s="6"/>
      <c r="C34" s="6"/>
      <c r="D34" s="6"/>
      <c r="E34" s="6"/>
    </row>
    <row r="35" spans="1:5" ht="15.75" x14ac:dyDescent="0.25">
      <c r="A35" s="6" t="s">
        <v>31</v>
      </c>
      <c r="B35" s="6"/>
      <c r="C35" s="6"/>
      <c r="D35" s="6"/>
      <c r="E35" s="6"/>
    </row>
    <row r="36" spans="1:5" ht="15.75" x14ac:dyDescent="0.25">
      <c r="A36" s="6" t="s">
        <v>86</v>
      </c>
      <c r="B36" s="6"/>
      <c r="C36" s="6"/>
      <c r="D36" s="6"/>
      <c r="E36" s="6"/>
    </row>
    <row r="37" spans="1:5" ht="15.75" x14ac:dyDescent="0.25">
      <c r="A37" s="6" t="s">
        <v>80</v>
      </c>
      <c r="B37" s="6"/>
      <c r="C37" s="6"/>
      <c r="D37" s="6"/>
      <c r="E37" s="6"/>
    </row>
    <row r="38" spans="1:5" ht="15.75" x14ac:dyDescent="0.25">
      <c r="A38" s="6" t="s">
        <v>81</v>
      </c>
      <c r="B38" s="6"/>
      <c r="C38" s="6"/>
      <c r="D38" s="6"/>
      <c r="E38" s="6"/>
    </row>
    <row r="39" spans="1:5" ht="15.75" x14ac:dyDescent="0.25">
      <c r="A39" s="6" t="s">
        <v>85</v>
      </c>
      <c r="B39" s="6"/>
      <c r="C39" s="6"/>
      <c r="D39" s="6"/>
      <c r="E39" s="6"/>
    </row>
    <row r="40" spans="1:5" ht="15.75" x14ac:dyDescent="0.25">
      <c r="A40" s="6" t="s">
        <v>116</v>
      </c>
      <c r="B40" s="6"/>
      <c r="C40" s="6"/>
      <c r="D40" s="6"/>
      <c r="E40" s="6"/>
    </row>
    <row r="41" spans="1:5" ht="15.75" x14ac:dyDescent="0.25">
      <c r="A41" s="6" t="s">
        <v>115</v>
      </c>
      <c r="B41" s="6"/>
      <c r="C41" s="6"/>
      <c r="D41" s="6"/>
      <c r="E41" s="6"/>
    </row>
    <row r="42" spans="1:5" ht="15.75" x14ac:dyDescent="0.25">
      <c r="A42" s="6" t="s">
        <v>91</v>
      </c>
      <c r="B42" s="6"/>
      <c r="C42" s="6"/>
      <c r="D42" s="6"/>
      <c r="E42" s="6"/>
    </row>
    <row r="43" spans="1:5" ht="15.75" x14ac:dyDescent="0.25">
      <c r="A43" s="6" t="s">
        <v>42</v>
      </c>
      <c r="B43" s="6"/>
      <c r="C43" s="6"/>
      <c r="D43" s="6"/>
      <c r="E43" s="6"/>
    </row>
    <row r="44" spans="1:5" ht="15.75" x14ac:dyDescent="0.25">
      <c r="A44" s="6" t="s">
        <v>34</v>
      </c>
      <c r="B44" s="6"/>
      <c r="C44" s="6"/>
      <c r="D44" s="6"/>
      <c r="E44" s="6"/>
    </row>
    <row r="45" spans="1:5" ht="15.75" x14ac:dyDescent="0.25">
      <c r="A45" s="6" t="s">
        <v>35</v>
      </c>
      <c r="B45" s="6"/>
      <c r="C45" s="6"/>
      <c r="D45" s="6"/>
      <c r="E45" s="6"/>
    </row>
    <row r="46" spans="1:5" ht="15.75" x14ac:dyDescent="0.25">
      <c r="A46" s="60" t="s">
        <v>25</v>
      </c>
      <c r="B46" s="6"/>
      <c r="C46" s="6"/>
      <c r="D46" s="6"/>
      <c r="E46" s="6"/>
    </row>
    <row r="47" spans="1:5" ht="15.75" x14ac:dyDescent="0.25">
      <c r="A47" s="6" t="s">
        <v>36</v>
      </c>
      <c r="B47" s="6"/>
      <c r="C47" s="6"/>
      <c r="D47" s="6"/>
      <c r="E47" s="6"/>
    </row>
    <row r="48" spans="1:5" ht="15.75" x14ac:dyDescent="0.25">
      <c r="A48" s="6" t="s">
        <v>89</v>
      </c>
      <c r="B48" s="6"/>
      <c r="C48" s="6"/>
      <c r="D48" s="6"/>
      <c r="E48" s="6"/>
    </row>
    <row r="49" spans="1:5" ht="15.75" x14ac:dyDescent="0.25">
      <c r="A49" s="6" t="s">
        <v>78</v>
      </c>
      <c r="B49" s="6"/>
      <c r="C49" s="6"/>
      <c r="D49" s="6"/>
      <c r="E49" s="6"/>
    </row>
    <row r="50" spans="1:5" ht="15.75" x14ac:dyDescent="0.25">
      <c r="A50" s="6" t="s">
        <v>47</v>
      </c>
      <c r="B50" s="6"/>
      <c r="C50" s="6"/>
      <c r="D50" s="6"/>
      <c r="E50" s="6"/>
    </row>
    <row r="51" spans="1:5" ht="15.75" x14ac:dyDescent="0.25">
      <c r="A51" s="6" t="s">
        <v>137</v>
      </c>
      <c r="B51" s="6"/>
      <c r="C51" s="6"/>
      <c r="D51" s="6"/>
      <c r="E51" s="6"/>
    </row>
    <row r="52" spans="1:5" ht="15.75" x14ac:dyDescent="0.25">
      <c r="A52" s="6" t="s">
        <v>27</v>
      </c>
      <c r="B52" s="6"/>
      <c r="C52" s="6"/>
      <c r="D52" s="6"/>
      <c r="E52" s="6"/>
    </row>
    <row r="53" spans="1:5" ht="15.75" x14ac:dyDescent="0.25">
      <c r="A53" s="6" t="s">
        <v>87</v>
      </c>
      <c r="B53" s="6"/>
      <c r="C53" s="6"/>
      <c r="D53" s="6"/>
      <c r="E53" s="6"/>
    </row>
    <row r="54" spans="1:5" ht="15.75" x14ac:dyDescent="0.25">
      <c r="A54" s="6" t="s">
        <v>48</v>
      </c>
      <c r="B54" s="6"/>
      <c r="C54" s="6"/>
      <c r="D54" s="6"/>
      <c r="E54" s="6"/>
    </row>
    <row r="55" spans="1:5" ht="15.75" x14ac:dyDescent="0.25">
      <c r="A55" s="6" t="s">
        <v>49</v>
      </c>
      <c r="B55" s="6"/>
      <c r="C55" s="6"/>
      <c r="D55" s="6"/>
      <c r="E55" s="6"/>
    </row>
    <row r="56" spans="1:5" ht="15.75" x14ac:dyDescent="0.25">
      <c r="A56" s="5" t="s">
        <v>41</v>
      </c>
      <c r="B56" s="6"/>
      <c r="C56" s="6"/>
      <c r="D56" s="6"/>
      <c r="E56" s="6"/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Layers</vt:lpstr>
      <vt:lpstr>Broilers</vt:lpstr>
      <vt:lpstr>Turkeys</vt:lpstr>
    </vt:vector>
  </TitlesOfParts>
  <Company>AGNR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Sheila Oscar</cp:lastModifiedBy>
  <cp:lastPrinted>2019-02-12T17:57:19Z</cp:lastPrinted>
  <dcterms:created xsi:type="dcterms:W3CDTF">2009-04-23T22:51:45Z</dcterms:created>
  <dcterms:modified xsi:type="dcterms:W3CDTF">2024-03-25T14:00:35Z</dcterms:modified>
</cp:coreProperties>
</file>